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0" yWindow="405" windowWidth="14520" windowHeight="13170" tabRatio="799" firstSheet="2" activeTab="7"/>
  </bookViews>
  <sheets>
    <sheet name="Comp Depr Rates Sept 07" sheetId="3" state="hidden" r:id="rId1"/>
    <sheet name="Depreciation Recon" sheetId="2" state="hidden" r:id="rId2"/>
    <sheet name="Lead E" sheetId="12" r:id="rId3"/>
    <sheet name="2025 Retirement 3&amp;4" sheetId="61" r:id="rId4"/>
    <sheet name="2029 Retirement 3&amp;4" sheetId="62" r:id="rId5"/>
    <sheet name="Elec Depr Stdy Orig Adj" sheetId="60" r:id="rId6"/>
    <sheet name="Colstrip 3&amp;4 2025" sheetId="58" r:id="rId7"/>
    <sheet name="Colstrip 3&amp;4 2029" sheetId="59" r:id="rId8"/>
  </sheets>
  <definedNames>
    <definedName name="_xlnm.Print_Area" localSheetId="3">'2025 Retirement 3&amp;4'!$A$3:$M$48</definedName>
    <definedName name="_xlnm.Print_Area" localSheetId="4">'2029 Retirement 3&amp;4'!$A$3:$M$50</definedName>
    <definedName name="_xlnm.Print_Area" localSheetId="2">'Lead E'!$A$3:$O$57</definedName>
    <definedName name="_xlnm.Print_Titles" localSheetId="3">'2025 Retirement 3&amp;4'!$3:$5</definedName>
    <definedName name="_xlnm.Print_Titles" localSheetId="4">'2029 Retirement 3&amp;4'!$3:$5</definedName>
    <definedName name="_xlnm.Print_Titles" localSheetId="0">'Comp Depr Rates Sept 07'!$2:$4</definedName>
  </definedNames>
  <calcPr calcId="145621"/>
</workbook>
</file>

<file path=xl/calcChain.xml><?xml version="1.0" encoding="utf-8"?>
<calcChain xmlns="http://schemas.openxmlformats.org/spreadsheetml/2006/main">
  <c r="A46" i="12" l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I14" i="61" l="1"/>
  <c r="H16" i="62" l="1"/>
  <c r="I16" i="62"/>
  <c r="J16" i="62"/>
  <c r="M16" i="62" s="1"/>
  <c r="H17" i="62"/>
  <c r="I17" i="62"/>
  <c r="J17" i="62"/>
  <c r="M17" i="62" s="1"/>
  <c r="H18" i="62"/>
  <c r="I18" i="62"/>
  <c r="J18" i="62"/>
  <c r="M18" i="62" s="1"/>
  <c r="C20" i="62"/>
  <c r="D20" i="62"/>
  <c r="F20" i="62" s="1"/>
  <c r="E20" i="62"/>
  <c r="I20" i="62"/>
  <c r="G20" i="62" s="1"/>
  <c r="H20" i="62" s="1"/>
  <c r="K20" i="62" s="1"/>
  <c r="L20" i="62"/>
  <c r="L50" i="62" s="1"/>
  <c r="H23" i="62"/>
  <c r="I23" i="62"/>
  <c r="J23" i="62"/>
  <c r="M23" i="62"/>
  <c r="M27" i="62" s="1"/>
  <c r="H24" i="62"/>
  <c r="I24" i="62"/>
  <c r="J24" i="62"/>
  <c r="M24" i="62"/>
  <c r="H25" i="62"/>
  <c r="I25" i="62"/>
  <c r="J25" i="62"/>
  <c r="M25" i="62"/>
  <c r="C27" i="62"/>
  <c r="D27" i="62"/>
  <c r="E27" i="62"/>
  <c r="F27" i="62"/>
  <c r="I27" i="62"/>
  <c r="G27" i="62" s="1"/>
  <c r="H27" i="62" s="1"/>
  <c r="K27" i="62" s="1"/>
  <c r="J27" i="62"/>
  <c r="L27" i="62"/>
  <c r="H30" i="62"/>
  <c r="I30" i="62" s="1"/>
  <c r="H31" i="62"/>
  <c r="I31" i="62" s="1"/>
  <c r="J31" i="62" s="1"/>
  <c r="M31" i="62" s="1"/>
  <c r="C33" i="62"/>
  <c r="E33" i="62" s="1"/>
  <c r="D33" i="62"/>
  <c r="L33" i="62"/>
  <c r="H36" i="62"/>
  <c r="I36" i="62"/>
  <c r="J36" i="62" s="1"/>
  <c r="H37" i="62"/>
  <c r="I37" i="62"/>
  <c r="J37" i="62" s="1"/>
  <c r="M37" i="62" s="1"/>
  <c r="H38" i="62"/>
  <c r="I38" i="62"/>
  <c r="J38" i="62" s="1"/>
  <c r="M38" i="62" s="1"/>
  <c r="C40" i="62"/>
  <c r="D40" i="62"/>
  <c r="D50" i="62" s="1"/>
  <c r="L40" i="62"/>
  <c r="H43" i="62"/>
  <c r="I43" i="62"/>
  <c r="I48" i="62" s="1"/>
  <c r="G48" i="62" s="1"/>
  <c r="J43" i="62"/>
  <c r="M43" i="62" s="1"/>
  <c r="M44" i="62"/>
  <c r="H45" i="62"/>
  <c r="I45" i="62"/>
  <c r="J45" i="62" s="1"/>
  <c r="M45" i="62" s="1"/>
  <c r="H46" i="62"/>
  <c r="I46" i="62"/>
  <c r="J46" i="62" s="1"/>
  <c r="M46" i="62" s="1"/>
  <c r="C48" i="62"/>
  <c r="D48" i="62"/>
  <c r="E48" i="62" s="1"/>
  <c r="L48" i="62"/>
  <c r="H48" i="62" l="1"/>
  <c r="K48" i="62" s="1"/>
  <c r="M36" i="62"/>
  <c r="M40" i="62" s="1"/>
  <c r="J40" i="62"/>
  <c r="M20" i="62"/>
  <c r="M48" i="62"/>
  <c r="J30" i="62"/>
  <c r="I33" i="62"/>
  <c r="G33" i="62" s="1"/>
  <c r="H33" i="62" s="1"/>
  <c r="K33" i="62" s="1"/>
  <c r="F33" i="62"/>
  <c r="C50" i="62"/>
  <c r="F50" i="62" s="1"/>
  <c r="J48" i="62"/>
  <c r="F48" i="62"/>
  <c r="F40" i="62"/>
  <c r="I40" i="62"/>
  <c r="G40" i="62" s="1"/>
  <c r="H40" i="62" s="1"/>
  <c r="K40" i="62" s="1"/>
  <c r="E40" i="62"/>
  <c r="J20" i="62"/>
  <c r="M30" i="62" l="1"/>
  <c r="J33" i="62"/>
  <c r="J50" i="62"/>
  <c r="I50" i="62"/>
  <c r="G50" i="62" s="1"/>
  <c r="H50" i="62" s="1"/>
  <c r="K50" i="62" s="1"/>
  <c r="M33" i="62" l="1"/>
  <c r="M50" i="62" s="1"/>
  <c r="H14" i="61" l="1"/>
  <c r="H15" i="61"/>
  <c r="I15" i="61" s="1"/>
  <c r="J15" i="61" s="1"/>
  <c r="M15" i="61" s="1"/>
  <c r="H16" i="61"/>
  <c r="I16" i="61" s="1"/>
  <c r="J16" i="61" s="1"/>
  <c r="M16" i="61" s="1"/>
  <c r="C18" i="61"/>
  <c r="E18" i="61" s="1"/>
  <c r="D18" i="61"/>
  <c r="L18" i="61"/>
  <c r="H21" i="61"/>
  <c r="I21" i="61"/>
  <c r="J21" i="61" s="1"/>
  <c r="H22" i="61"/>
  <c r="I22" i="61"/>
  <c r="J22" i="61" s="1"/>
  <c r="M22" i="61" s="1"/>
  <c r="H23" i="61"/>
  <c r="I23" i="61"/>
  <c r="J23" i="61" s="1"/>
  <c r="M23" i="61" s="1"/>
  <c r="C25" i="61"/>
  <c r="D25" i="61"/>
  <c r="E25" i="61" s="1"/>
  <c r="L25" i="61"/>
  <c r="H28" i="61"/>
  <c r="I28" i="61"/>
  <c r="J28" i="61"/>
  <c r="M28" i="61" s="1"/>
  <c r="H29" i="61"/>
  <c r="I29" i="61"/>
  <c r="J29" i="61"/>
  <c r="M29" i="61" s="1"/>
  <c r="C31" i="61"/>
  <c r="D31" i="61"/>
  <c r="F31" i="61" s="1"/>
  <c r="E31" i="61"/>
  <c r="I31" i="61"/>
  <c r="G31" i="61" s="1"/>
  <c r="H31" i="61" s="1"/>
  <c r="K31" i="61" s="1"/>
  <c r="L31" i="61"/>
  <c r="H34" i="61"/>
  <c r="I34" i="61"/>
  <c r="J34" i="61"/>
  <c r="M34" i="61"/>
  <c r="M38" i="61" s="1"/>
  <c r="H35" i="61"/>
  <c r="I35" i="61"/>
  <c r="J35" i="61"/>
  <c r="M35" i="61"/>
  <c r="H36" i="61"/>
  <c r="I36" i="61"/>
  <c r="J36" i="61"/>
  <c r="M36" i="61"/>
  <c r="C38" i="61"/>
  <c r="D38" i="61"/>
  <c r="E38" i="61"/>
  <c r="F38" i="61"/>
  <c r="I38" i="61"/>
  <c r="G38" i="61" s="1"/>
  <c r="H38" i="61" s="1"/>
  <c r="K38" i="61" s="1"/>
  <c r="J38" i="61"/>
  <c r="L38" i="61"/>
  <c r="H41" i="61"/>
  <c r="I41" i="61" s="1"/>
  <c r="H42" i="61"/>
  <c r="I42" i="61" s="1"/>
  <c r="J42" i="61" s="1"/>
  <c r="M42" i="61" s="1"/>
  <c r="H43" i="61"/>
  <c r="I43" i="61" s="1"/>
  <c r="J43" i="61" s="1"/>
  <c r="M43" i="61" s="1"/>
  <c r="H44" i="61"/>
  <c r="I44" i="61" s="1"/>
  <c r="J44" i="61" s="1"/>
  <c r="M44" i="61" s="1"/>
  <c r="C46" i="61"/>
  <c r="E46" i="61" s="1"/>
  <c r="D46" i="61"/>
  <c r="L46" i="61"/>
  <c r="D48" i="61"/>
  <c r="L48" i="61"/>
  <c r="E44" i="12"/>
  <c r="J14" i="61" l="1"/>
  <c r="I18" i="61"/>
  <c r="G18" i="61" s="1"/>
  <c r="M21" i="61"/>
  <c r="M25" i="61" s="1"/>
  <c r="J25" i="61"/>
  <c r="J41" i="61"/>
  <c r="I46" i="61"/>
  <c r="G46" i="61" s="1"/>
  <c r="H46" i="61" s="1"/>
  <c r="K46" i="61" s="1"/>
  <c r="M31" i="61"/>
  <c r="C48" i="61"/>
  <c r="F46" i="61"/>
  <c r="F18" i="61"/>
  <c r="F25" i="61"/>
  <c r="J31" i="61"/>
  <c r="I25" i="61"/>
  <c r="G25" i="61" s="1"/>
  <c r="D34" i="12"/>
  <c r="D29" i="12"/>
  <c r="D30" i="12"/>
  <c r="D22" i="12"/>
  <c r="D23" i="12"/>
  <c r="D16" i="12"/>
  <c r="D17" i="12"/>
  <c r="D18" i="12"/>
  <c r="D19" i="12"/>
  <c r="C34" i="12"/>
  <c r="C31" i="12"/>
  <c r="C30" i="12"/>
  <c r="C29" i="12"/>
  <c r="C23" i="12"/>
  <c r="C22" i="12"/>
  <c r="C19" i="12"/>
  <c r="C18" i="12"/>
  <c r="C17" i="12"/>
  <c r="C16" i="12"/>
  <c r="E14" i="60"/>
  <c r="A15" i="60"/>
  <c r="E15" i="60"/>
  <c r="A16" i="60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D16" i="60"/>
  <c r="E16" i="60" s="1"/>
  <c r="E17" i="60"/>
  <c r="C18" i="60"/>
  <c r="E20" i="60"/>
  <c r="E21" i="60"/>
  <c r="C22" i="60"/>
  <c r="D22" i="60"/>
  <c r="E22" i="60"/>
  <c r="C24" i="60"/>
  <c r="E27" i="60"/>
  <c r="E28" i="60"/>
  <c r="C29" i="60"/>
  <c r="D29" i="60"/>
  <c r="E29" i="60"/>
  <c r="E32" i="60"/>
  <c r="H18" i="61" l="1"/>
  <c r="K18" i="61" s="1"/>
  <c r="H25" i="61"/>
  <c r="K25" i="61" s="1"/>
  <c r="M41" i="61"/>
  <c r="M46" i="61" s="1"/>
  <c r="J46" i="61"/>
  <c r="J48" i="61"/>
  <c r="M14" i="61"/>
  <c r="J18" i="61"/>
  <c r="I48" i="61"/>
  <c r="K48" i="61" s="1"/>
  <c r="E18" i="60"/>
  <c r="D18" i="60"/>
  <c r="D24" i="60" s="1"/>
  <c r="E24" i="60" s="1"/>
  <c r="E35" i="60" s="1"/>
  <c r="M48" i="61" l="1"/>
  <c r="M18" i="61"/>
  <c r="E36" i="60"/>
  <c r="E37" i="60" s="1"/>
  <c r="E41" i="60"/>
  <c r="E43" i="60" s="1"/>
  <c r="M44" i="12" l="1"/>
  <c r="L34" i="12"/>
  <c r="O34" i="12" s="1"/>
  <c r="L30" i="12"/>
  <c r="O30" i="12" s="1"/>
  <c r="L29" i="12"/>
  <c r="O29" i="12" s="1"/>
  <c r="L23" i="12"/>
  <c r="O23" i="12" s="1"/>
  <c r="L22" i="12"/>
  <c r="O22" i="12" s="1"/>
  <c r="O24" i="12" s="1"/>
  <c r="L19" i="12"/>
  <c r="L18" i="12"/>
  <c r="L17" i="12"/>
  <c r="O17" i="12" s="1"/>
  <c r="L16" i="12"/>
  <c r="O16" i="12" s="1"/>
  <c r="E14" i="59"/>
  <c r="A15" i="59"/>
  <c r="E15" i="59"/>
  <c r="A16" i="59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D16" i="59"/>
  <c r="E16" i="59" s="1"/>
  <c r="E17" i="59"/>
  <c r="C18" i="59"/>
  <c r="E20" i="59"/>
  <c r="E21" i="59"/>
  <c r="C22" i="59"/>
  <c r="D22" i="59"/>
  <c r="E22" i="59"/>
  <c r="C24" i="59"/>
  <c r="E27" i="59"/>
  <c r="E28" i="59"/>
  <c r="C29" i="59"/>
  <c r="D29" i="59"/>
  <c r="E29" i="59"/>
  <c r="E32" i="59"/>
  <c r="O31" i="12" l="1"/>
  <c r="E18" i="59"/>
  <c r="D18" i="59"/>
  <c r="D24" i="59" s="1"/>
  <c r="E24" i="59" s="1"/>
  <c r="E35" i="59" s="1"/>
  <c r="E36" i="59" l="1"/>
  <c r="E37" i="59" s="1"/>
  <c r="E41" i="59"/>
  <c r="E43" i="59" s="1"/>
  <c r="H44" i="12" l="1"/>
  <c r="E29" i="12"/>
  <c r="G34" i="12"/>
  <c r="J34" i="12" s="1"/>
  <c r="G30" i="12"/>
  <c r="H30" i="12" s="1"/>
  <c r="G29" i="12"/>
  <c r="J29" i="12" s="1"/>
  <c r="G23" i="12"/>
  <c r="G22" i="12"/>
  <c r="H22" i="12" s="1"/>
  <c r="G19" i="12"/>
  <c r="G18" i="12"/>
  <c r="G17" i="12"/>
  <c r="G16" i="12"/>
  <c r="J16" i="12" s="1"/>
  <c r="E14" i="58"/>
  <c r="A15" i="58"/>
  <c r="E15" i="58"/>
  <c r="A16" i="58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D16" i="58"/>
  <c r="E16" i="58" s="1"/>
  <c r="E17" i="58"/>
  <c r="C18" i="58"/>
  <c r="E20" i="58"/>
  <c r="E21" i="58"/>
  <c r="C22" i="58"/>
  <c r="D22" i="58"/>
  <c r="E22" i="58"/>
  <c r="C24" i="58"/>
  <c r="E27" i="58"/>
  <c r="E28" i="58"/>
  <c r="C29" i="58"/>
  <c r="D29" i="58"/>
  <c r="E29" i="58"/>
  <c r="E32" i="58"/>
  <c r="H29" i="12" l="1"/>
  <c r="H31" i="12" s="1"/>
  <c r="E18" i="58"/>
  <c r="D18" i="58"/>
  <c r="D24" i="58" s="1"/>
  <c r="E24" i="58" s="1"/>
  <c r="E35" i="58" s="1"/>
  <c r="L31" i="12"/>
  <c r="M22" i="12"/>
  <c r="M16" i="12"/>
  <c r="L24" i="12" l="1"/>
  <c r="E36" i="58"/>
  <c r="E37" i="58" s="1"/>
  <c r="E41" i="58"/>
  <c r="E43" i="58" s="1"/>
  <c r="J23" i="12"/>
  <c r="G31" i="12" l="1"/>
  <c r="H16" i="12"/>
  <c r="J22" i="12"/>
  <c r="G24" i="12"/>
  <c r="L20" i="12"/>
  <c r="L26" i="12" s="1"/>
  <c r="G20" i="12" l="1"/>
  <c r="G26" i="12" s="1"/>
  <c r="J30" i="12" l="1"/>
  <c r="E30" i="12" l="1"/>
  <c r="E31" i="12" s="1"/>
  <c r="A17" i="12" l="1"/>
  <c r="A18" i="12" l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l="1"/>
  <c r="F500" i="3" l="1"/>
  <c r="F514" i="3" s="1"/>
  <c r="F510" i="3"/>
  <c r="F512" i="3"/>
  <c r="F474" i="3"/>
  <c r="F494" i="3" s="1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444" i="3" s="1"/>
  <c r="F83" i="3"/>
  <c r="F74" i="3"/>
  <c r="F66" i="3"/>
  <c r="F58" i="3"/>
  <c r="F50" i="3"/>
  <c r="F46" i="3"/>
  <c r="F36" i="3"/>
  <c r="F90" i="3"/>
  <c r="F98" i="3"/>
  <c r="F106" i="3"/>
  <c r="F108" i="3"/>
  <c r="F167" i="3"/>
  <c r="F157" i="3"/>
  <c r="F143" i="3"/>
  <c r="F125" i="3"/>
  <c r="F132" i="3" s="1"/>
  <c r="F169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3" i="3" s="1"/>
  <c r="F249" i="3"/>
  <c r="F310" i="3"/>
  <c r="F313" i="3"/>
  <c r="F315" i="3" s="1"/>
  <c r="F304" i="3"/>
  <c r="F306" i="3"/>
  <c r="F295" i="3"/>
  <c r="F296" i="3"/>
  <c r="F297" i="3"/>
  <c r="F283" i="3"/>
  <c r="F285" i="3"/>
  <c r="F290" i="3" s="1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61" i="3"/>
  <c r="F385" i="3"/>
  <c r="F387" i="3" s="1"/>
  <c r="F378" i="3"/>
  <c r="F372" i="3"/>
  <c r="F374" i="3"/>
  <c r="F368" i="3"/>
  <c r="F347" i="3"/>
  <c r="F341" i="3"/>
  <c r="F331" i="3"/>
  <c r="F336" i="3" s="1"/>
  <c r="F332" i="3"/>
  <c r="F324" i="3"/>
  <c r="F320" i="3"/>
  <c r="F392" i="3"/>
  <c r="F394" i="3"/>
  <c r="F421" i="3"/>
  <c r="F411" i="3"/>
  <c r="F8" i="3"/>
  <c r="F24" i="3" s="1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/>
  <c r="E516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421" i="3" s="1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315" i="3" s="1"/>
  <c r="E296" i="3"/>
  <c r="E295" i="3"/>
  <c r="E289" i="3"/>
  <c r="E288" i="3"/>
  <c r="E287" i="3"/>
  <c r="E286" i="3"/>
  <c r="E283" i="3"/>
  <c r="E290" i="3" s="1"/>
  <c r="E224" i="3"/>
  <c r="E227" i="3"/>
  <c r="E242" i="3"/>
  <c r="E240" i="3"/>
  <c r="E215" i="3"/>
  <c r="E217" i="3"/>
  <c r="E125" i="3"/>
  <c r="E132" i="3"/>
  <c r="E20" i="3"/>
  <c r="E19" i="3"/>
  <c r="E12" i="3"/>
  <c r="E10" i="3"/>
  <c r="E9" i="3"/>
  <c r="E8" i="3"/>
  <c r="E24" i="3" s="1"/>
  <c r="E572" i="3"/>
  <c r="E574" i="3" s="1"/>
  <c r="E559" i="3"/>
  <c r="E539" i="3"/>
  <c r="E494" i="3"/>
  <c r="E468" i="3"/>
  <c r="E460" i="3"/>
  <c r="E444" i="3"/>
  <c r="E83" i="3"/>
  <c r="E74" i="3"/>
  <c r="E66" i="3"/>
  <c r="E58" i="3"/>
  <c r="E50" i="3"/>
  <c r="E46" i="3"/>
  <c r="E108" i="3" s="1"/>
  <c r="E423" i="3" s="1"/>
  <c r="E36" i="3"/>
  <c r="E90" i="3"/>
  <c r="E98" i="3"/>
  <c r="E106" i="3"/>
  <c r="E167" i="3"/>
  <c r="E157" i="3"/>
  <c r="E143" i="3"/>
  <c r="E169" i="3" s="1"/>
  <c r="E122" i="3"/>
  <c r="E179" i="3"/>
  <c r="E192" i="3"/>
  <c r="E198" i="3"/>
  <c r="E207" i="3"/>
  <c r="E234" i="3"/>
  <c r="E243" i="3"/>
  <c r="E249" i="3"/>
  <c r="E313" i="3"/>
  <c r="E297" i="3"/>
  <c r="E280" i="3"/>
  <c r="E275" i="3"/>
  <c r="E265" i="3"/>
  <c r="E361" i="3"/>
  <c r="E385" i="3"/>
  <c r="E378" i="3"/>
  <c r="E387" i="3" s="1"/>
  <c r="E374" i="3"/>
  <c r="E368" i="3"/>
  <c r="E347" i="3"/>
  <c r="E341" i="3"/>
  <c r="E336" i="3"/>
  <c r="E324" i="3"/>
  <c r="E320" i="3"/>
  <c r="E251" i="3"/>
  <c r="E524" i="3" l="1"/>
  <c r="F516" i="3"/>
  <c r="F520" i="3" s="1"/>
  <c r="E577" i="3"/>
  <c r="F251" i="3"/>
  <c r="F423" i="3" s="1"/>
  <c r="F431" i="3" s="1"/>
  <c r="F524" i="3" l="1"/>
  <c r="E16" i="12" l="1"/>
  <c r="J31" i="12" l="1"/>
  <c r="D31" i="12" l="1"/>
  <c r="J24" i="12" l="1"/>
  <c r="E22" i="12"/>
  <c r="D24" i="12"/>
  <c r="H18" i="12" l="1"/>
  <c r="M18" i="12"/>
  <c r="H34" i="12"/>
  <c r="J18" i="12" l="1"/>
  <c r="O18" i="12"/>
  <c r="H19" i="12"/>
  <c r="M19" i="12"/>
  <c r="E18" i="12"/>
  <c r="J19" i="12" l="1"/>
  <c r="O19" i="12"/>
  <c r="O20" i="12" s="1"/>
  <c r="E34" i="12"/>
  <c r="H17" i="12"/>
  <c r="H20" i="12" s="1"/>
  <c r="M17" i="12"/>
  <c r="M20" i="12" s="1"/>
  <c r="M27" i="12" s="1"/>
  <c r="E19" i="12"/>
  <c r="E17" i="12"/>
  <c r="C20" i="12"/>
  <c r="E20" i="12" l="1"/>
  <c r="M23" i="12"/>
  <c r="H23" i="12"/>
  <c r="H24" i="12" s="1"/>
  <c r="J17" i="12"/>
  <c r="J20" i="12" s="1"/>
  <c r="D20" i="12"/>
  <c r="E23" i="12"/>
  <c r="E24" i="12" s="1"/>
  <c r="C24" i="12"/>
  <c r="C26" i="12" s="1"/>
  <c r="D26" i="12" l="1"/>
  <c r="H26" i="12"/>
  <c r="H37" i="12" s="1"/>
  <c r="M26" i="12"/>
  <c r="M37" i="12" s="1"/>
  <c r="E26" i="12" l="1"/>
  <c r="E37" i="12" s="1"/>
  <c r="E38" i="12" s="1"/>
  <c r="O26" i="12"/>
  <c r="J26" i="12"/>
  <c r="M43" i="12"/>
  <c r="M38" i="12"/>
  <c r="M39" i="12" s="1"/>
  <c r="H38" i="12"/>
  <c r="H43" i="12"/>
  <c r="J38" i="12" l="1"/>
  <c r="E43" i="12"/>
  <c r="J43" i="12" s="1"/>
  <c r="J37" i="12"/>
  <c r="O37" i="12"/>
  <c r="O38" i="12" s="1"/>
  <c r="O39" i="12" s="1"/>
  <c r="M52" i="12" s="1"/>
  <c r="H39" i="12"/>
  <c r="M45" i="12"/>
  <c r="O43" i="12"/>
  <c r="M50" i="12" s="1"/>
  <c r="M51" i="12" s="1"/>
  <c r="H45" i="12"/>
  <c r="E39" i="12"/>
  <c r="M54" i="12" l="1"/>
  <c r="M56" i="12" s="1"/>
  <c r="J39" i="12"/>
  <c r="H52" i="12" s="1"/>
  <c r="O44" i="12" l="1"/>
  <c r="O45" i="12" s="1"/>
  <c r="J44" i="12"/>
  <c r="E45" i="12"/>
  <c r="J45" i="12" s="1"/>
  <c r="H50" i="12" s="1"/>
  <c r="H51" i="12" s="1"/>
  <c r="H54" i="12" s="1"/>
  <c r="H56" i="12" s="1"/>
</calcChain>
</file>

<file path=xl/sharedStrings.xml><?xml version="1.0" encoding="utf-8"?>
<sst xmlns="http://schemas.openxmlformats.org/spreadsheetml/2006/main" count="1148" uniqueCount="543">
  <si>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</si>
  <si>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</si>
  <si>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</si>
  <si>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</si>
  <si>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</si>
  <si>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</si>
  <si>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</si>
  <si>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</si>
  <si>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</si>
  <si>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</si>
  <si>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</si>
  <si>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</si>
  <si>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</si>
  <si>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</si>
  <si>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</si>
  <si>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</si>
  <si>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</si>
  <si>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</si>
  <si>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</si>
  <si>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</si>
  <si>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</si>
  <si>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</si>
  <si>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</si>
  <si>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</si>
  <si>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</si>
  <si>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</si>
  <si>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</si>
  <si>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</si>
  <si>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</si>
  <si>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</si>
  <si>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</si>
  <si>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</si>
  <si>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</si>
  <si>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</si>
  <si>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</si>
  <si>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</si>
  <si>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</si>
  <si>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</si>
  <si>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</si>
  <si>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</si>
  <si>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</si>
  <si>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</si>
  <si>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</si>
  <si>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</si>
  <si>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</si>
  <si>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</si>
  <si>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</si>
  <si>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</si>
  <si>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</si>
  <si>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</si>
  <si>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</si>
  <si>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</si>
  <si>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</si>
  <si>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</si>
  <si>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</si>
  <si>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</si>
  <si>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</si>
  <si>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</si>
  <si>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</si>
  <si>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</si>
  <si>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</si>
  <si>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</si>
  <si>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</si>
  <si>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</si>
  <si>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</si>
  <si>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</si>
  <si>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</si>
  <si>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</si>
  <si>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</si>
  <si>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</si>
  <si>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</si>
  <si>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</si>
  <si>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</si>
  <si>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</si>
  <si>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</si>
  <si>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</si>
  <si>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</si>
  <si>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</si>
  <si>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</si>
  <si>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</si>
  <si>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</si>
  <si>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</si>
  <si>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</si>
  <si>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</si>
  <si>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</si>
  <si>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</si>
  <si>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</si>
  <si>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</si>
  <si>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</si>
  <si>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</si>
  <si>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</si>
  <si>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</si>
  <si>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</si>
  <si>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</si>
  <si>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</si>
  <si>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</si>
  <si>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</si>
  <si>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</si>
  <si>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</si>
  <si>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</si>
  <si>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</si>
  <si>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</si>
  <si>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</si>
  <si>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</si>
  <si>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</si>
  <si>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</si>
  <si>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</si>
  <si>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</si>
  <si>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</si>
  <si>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</si>
  <si>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</si>
  <si>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</si>
  <si>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</si>
  <si>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</si>
  <si>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</si>
  <si>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</si>
  <si>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</si>
  <si>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</si>
  <si>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</si>
  <si>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</si>
  <si>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</si>
  <si>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</si>
  <si>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</si>
  <si>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</si>
  <si>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</si>
  <si>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</si>
  <si>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</si>
  <si>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</si>
  <si>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</si>
  <si>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</si>
  <si>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</si>
  <si>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</si>
  <si>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</si>
  <si>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</si>
  <si>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</si>
  <si>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</si>
  <si>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</si>
  <si>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</si>
  <si>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</si>
  <si>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</si>
  <si>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</si>
  <si>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</si>
  <si>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</si>
  <si>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</si>
  <si>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</si>
  <si>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</si>
  <si>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</si>
  <si>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</si>
  <si>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</si>
  <si>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</si>
  <si>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</si>
  <si>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</si>
  <si>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</si>
  <si>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</si>
  <si>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</si>
  <si>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</si>
  <si>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</si>
  <si>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</si>
  <si>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</si>
  <si>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</si>
  <si>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</si>
  <si>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</si>
  <si>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</si>
  <si>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</si>
  <si>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</si>
  <si>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</si>
  <si>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</si>
  <si>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</si>
  <si>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</si>
  <si>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</si>
  <si>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</si>
  <si>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</si>
  <si>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</si>
  <si>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</si>
  <si>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</si>
  <si>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</si>
  <si>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</si>
  <si>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</si>
  <si>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</si>
  <si>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</si>
  <si>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</si>
  <si>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</si>
  <si>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</si>
  <si>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</si>
  <si>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</si>
  <si>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</si>
  <si>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</si>
  <si>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</si>
  <si>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</si>
  <si>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</si>
  <si>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</si>
  <si>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</si>
  <si>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</si>
  <si>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</si>
  <si>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</si>
  <si>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</si>
  <si>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</si>
  <si>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</si>
  <si>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</si>
  <si>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</si>
  <si>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</si>
  <si>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</si>
  <si>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</si>
  <si>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</si>
  <si>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</si>
  <si>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</si>
  <si>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</si>
  <si>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</si>
  <si>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</si>
  <si>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</si>
  <si>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</si>
  <si>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</si>
  <si>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</si>
  <si>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</si>
  <si>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</si>
  <si>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</si>
  <si>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</si>
  <si>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</si>
  <si>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</si>
  <si>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</si>
  <si>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</si>
  <si>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</si>
  <si>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</si>
  <si>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</si>
  <si>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</si>
  <si>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</si>
  <si>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</si>
  <si>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</si>
  <si>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</si>
  <si>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</si>
  <si>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</si>
  <si>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</si>
  <si>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</si>
  <si>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</si>
  <si>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</si>
  <si>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</si>
  <si>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</si>
  <si>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</si>
  <si>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</si>
  <si>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</si>
  <si>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</si>
  <si>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</si>
  <si>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</si>
  <si>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</si>
  <si>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</si>
  <si>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</si>
  <si>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</si>
  <si>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</si>
  <si>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</si>
  <si>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</si>
  <si>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</si>
  <si>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</si>
  <si>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</si>
  <si>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</si>
  <si>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</si>
  <si>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</si>
  <si>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</si>
  <si>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</si>
  <si>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</si>
  <si>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</si>
  <si>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</si>
  <si>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</si>
  <si>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</si>
  <si>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</si>
  <si>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</si>
  <si>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</si>
  <si>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</si>
  <si>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</si>
  <si>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</si>
  <si>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</si>
  <si>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</si>
  <si>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</si>
  <si>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</si>
  <si>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</si>
  <si>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</si>
  <si>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</si>
  <si>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</si>
  <si>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</si>
  <si>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</si>
  <si>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</si>
  <si>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</si>
  <si>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</si>
  <si>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</si>
  <si>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</si>
  <si>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</si>
  <si>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</si>
  <si>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</si>
  <si>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</si>
  <si>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</si>
  <si>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</si>
  <si>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</si>
  <si>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</si>
  <si>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</si>
  <si>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</si>
  <si>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</si>
  <si>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</si>
  <si>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</si>
  <si>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</si>
  <si>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</si>
  <si>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</si>
  <si>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</si>
  <si>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</si>
  <si>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</si>
  <si>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</si>
  <si>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</si>
  <si>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</si>
  <si>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</si>
  <si>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</si>
  <si>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</si>
  <si>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</si>
  <si>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</si>
  <si>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</si>
  <si>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</si>
  <si>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</si>
  <si>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</si>
  <si>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</si>
  <si>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</si>
  <si>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</si>
  <si>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</si>
  <si>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</si>
  <si>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</si>
  <si>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</si>
  <si>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</si>
  <si>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</si>
  <si>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</si>
  <si>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</si>
  <si>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</si>
  <si>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</si>
  <si>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</si>
  <si>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</si>
  <si>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</si>
  <si>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</si>
  <si>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</si>
  <si>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</si>
  <si>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</si>
  <si>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</si>
  <si>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</si>
  <si>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</si>
  <si>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</si>
  <si>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</si>
  <si>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</si>
  <si>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</si>
  <si>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</si>
  <si>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</si>
  <si>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</si>
  <si>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</si>
  <si>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</si>
  <si>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</si>
  <si>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</si>
  <si>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</si>
  <si>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</si>
  <si>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</si>
  <si>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</si>
  <si>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</si>
  <si>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</si>
  <si>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</si>
  <si>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</si>
  <si>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</si>
  <si>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</si>
  <si>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</si>
  <si>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</si>
  <si>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</si>
  <si>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</si>
  <si>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</si>
  <si>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</si>
  <si>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</si>
  <si>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</si>
  <si>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</si>
  <si>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</si>
  <si>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</si>
  <si>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</si>
  <si>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</si>
  <si>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</si>
  <si>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</si>
  <si>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</si>
  <si>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</si>
  <si>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</si>
  <si>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</si>
  <si>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</si>
  <si>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</si>
  <si>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</si>
  <si>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</si>
  <si>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</si>
  <si>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</si>
  <si>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</si>
  <si>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</si>
  <si>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</si>
  <si>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</si>
  <si>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</si>
  <si>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</si>
  <si>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</si>
  <si>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</si>
  <si>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</si>
  <si>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</si>
  <si>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</si>
  <si>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</si>
  <si>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</si>
  <si>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</si>
  <si>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</si>
  <si>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</si>
  <si>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</si>
  <si>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</si>
  <si>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</si>
  <si>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</si>
  <si>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</si>
  <si>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</si>
  <si>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</si>
  <si>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</si>
  <si>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</si>
  <si>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</si>
  <si>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</si>
  <si>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</si>
  <si>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</si>
  <si>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</si>
  <si>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</si>
  <si>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</si>
  <si>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</si>
  <si>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</si>
  <si>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</si>
  <si>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</si>
  <si>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</si>
  <si>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</si>
  <si>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</si>
  <si>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</si>
  <si>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>TOTAL STRUCTURES AND IMPROVEMENTS</t>
  </si>
  <si>
    <t xml:space="preserve">STEAM PRODUCTION PLANT </t>
  </si>
  <si>
    <t xml:space="preserve">  COLSTRIP 3               </t>
  </si>
  <si>
    <t xml:space="preserve">  COLSTRIP 4               </t>
  </si>
  <si>
    <t xml:space="preserve">  COLSTRIP 3-4             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</si>
  <si>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</si>
  <si>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</si>
  <si>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</si>
  <si>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</si>
  <si>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</si>
  <si>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</si>
  <si>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</si>
  <si>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</si>
  <si>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 xml:space="preserve">  COLSTRIP 3                </t>
  </si>
  <si>
    <t xml:space="preserve">  COLSTRIP 4                </t>
  </si>
  <si>
    <t xml:space="preserve">  COLSTRIP 3-4              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</si>
  <si>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</si>
  <si>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</si>
  <si>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</si>
  <si>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</si>
  <si>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 xml:space="preserve">    TOTAL STEAM PRODUCTION PLANT </t>
  </si>
  <si>
    <t>INCREASE</t>
  </si>
  <si>
    <t>(DECREASE)</t>
  </si>
  <si>
    <t>EXPENSE AMOUNT</t>
  </si>
  <si>
    <t>AMOUNT</t>
  </si>
  <si>
    <t>TOTAL  ADJUSTMENT TO RATEBASE</t>
  </si>
  <si>
    <t>ADJUSTMENT TO RATE BASE</t>
  </si>
  <si>
    <t>INCREASE(DECREASE) NOI</t>
  </si>
  <si>
    <t>INCREASE(DECREASE) EXPENSE</t>
  </si>
  <si>
    <t>AMORTIZATION EXPENSE</t>
  </si>
  <si>
    <t>TOTAL DEPRECIATION EXPENSE</t>
  </si>
  <si>
    <t>403 ELEC. PORTION OF COMMON</t>
  </si>
  <si>
    <t>RESTATED</t>
  </si>
  <si>
    <t>ACTUAL</t>
  </si>
  <si>
    <t>NO.</t>
  </si>
  <si>
    <t>LINE</t>
  </si>
  <si>
    <t>DEPRECIATION STUDY</t>
  </si>
  <si>
    <t>PUGET SOUND ENERGY - ELECTRIC</t>
  </si>
  <si>
    <t>Colstrip 3&amp;4</t>
  </si>
  <si>
    <t>RETIREMENT</t>
  </si>
  <si>
    <t>DFIT</t>
  </si>
  <si>
    <t>FIT</t>
  </si>
  <si>
    <t>%</t>
  </si>
  <si>
    <t xml:space="preserve">Diff % </t>
  </si>
  <si>
    <t>FOR THE TWELVE MONTHS ENDED SEPTEMBER 30, 2016</t>
  </si>
  <si>
    <t>2017 GENERAL RATE CASE</t>
  </si>
  <si>
    <t>SUBTOTAL ACCRETION EXPENSE 411.10</t>
  </si>
  <si>
    <t>SUBTOTAL DEPRECIATION EXPENSE</t>
  </si>
  <si>
    <t>FLEET DEPRECIATION EXPENSE IN FERC 403</t>
  </si>
  <si>
    <t>Colstrip 3&amp;4 2025 Retirement</t>
  </si>
  <si>
    <t>(A)</t>
  </si>
  <si>
    <t>(B)</t>
  </si>
  <si>
    <t>(C)</t>
  </si>
  <si>
    <t>(D)</t>
  </si>
  <si>
    <t>403 ELEC. DEPR. EXP.</t>
  </si>
  <si>
    <t>403 DEPR. EXP. ON ASSETS NOT IN STUDY</t>
  </si>
  <si>
    <t>404 DEPR. EXP. ON ASSETS NOT IN STUDY</t>
  </si>
  <si>
    <t>SUBTOTAL DEPR. EXP. 403.1</t>
  </si>
  <si>
    <t>403.1 DEPR. EXP- FAS 143 (IN RATES)</t>
  </si>
  <si>
    <t>403.1 DEPR. EXP - FAS 143 (NOT IN RATES)</t>
  </si>
  <si>
    <t>411.10 ACCRETION EXP. - FAS 143 (IN RATES)</t>
  </si>
  <si>
    <t>411.10 ACCRETION EXP. - FAS 143 (NOTIN RATES)</t>
  </si>
  <si>
    <t>ADJ TO ACCUM. DEPR. AT 50% DEPREC. EXP LINE 19</t>
  </si>
  <si>
    <t>ADJ.</t>
  </si>
  <si>
    <t>Increase In</t>
  </si>
  <si>
    <t>Depreciation</t>
  </si>
  <si>
    <t>Colstrip 3&amp;4 2029 Retirement</t>
  </si>
  <si>
    <t>(E)</t>
  </si>
  <si>
    <t>(F)</t>
  </si>
  <si>
    <t>ADJUSTMENT TO ACCUM. DEPREC. AT 50% DEPREC. EXPENSE LINE 19</t>
  </si>
  <si>
    <t>411.10 ACCRETION EXP. - FAS 143 (NOT RECOVERED IN RATES)</t>
  </si>
  <si>
    <t>411.10 ACCRETION EXP. - FAS 143 (RECOVERED IN RATES)</t>
  </si>
  <si>
    <t>SUBTOTAL DEPRECIATION EXPENSE 403.1</t>
  </si>
  <si>
    <t>403.1 DEPR. EXP - FAS 143 (NOT RECOVERED IN RATES)</t>
  </si>
  <si>
    <t>403.1 DEPR. EXP- FAS 143 (RECOVERED IN RATES)</t>
  </si>
  <si>
    <t>404 DEPR. EXP. ON ASSETS NOT INCLUDED IN STUDY</t>
  </si>
  <si>
    <t>403 DEPR. EXP. ON ASSETS NOT INCLUDED IN STUDY</t>
  </si>
  <si>
    <t>403 ELEC. DEPRECIATION EXPENSE</t>
  </si>
  <si>
    <t>ADJUSTMENT</t>
  </si>
  <si>
    <t>(C-A)</t>
  </si>
  <si>
    <t>(G</t>
  </si>
  <si>
    <t>(H)</t>
  </si>
  <si>
    <t>(F-A)</t>
  </si>
  <si>
    <t>TOTAL MISC POWER PLANT EQUIP</t>
  </si>
  <si>
    <t>MISC POWER PLANT EQUIPMENT</t>
  </si>
  <si>
    <t>TOTAL ACCESSORY ELECTRIC EQUIP</t>
  </si>
  <si>
    <t>3&amp;4</t>
  </si>
  <si>
    <t xml:space="preserve">COLSTRIP </t>
  </si>
  <si>
    <t xml:space="preserve"> DATE</t>
  </si>
  <si>
    <t xml:space="preserve"> 3&amp;4 2025 </t>
  </si>
  <si>
    <t>ORIGINAL</t>
  </si>
  <si>
    <t>COLSTRIP</t>
  </si>
  <si>
    <t>DUE TO 2025</t>
  </si>
  <si>
    <t>ACCT.</t>
  </si>
  <si>
    <t>DEPRECIATION STUDY WITH 2025 RETIREMENT DATE FOR COLSTRIP 3&amp;4</t>
  </si>
  <si>
    <t>DEPRECIATION STUDY WITH 2029 RETIREMENT DATE FOR COLSTRIP 3&amp;4</t>
  </si>
  <si>
    <t xml:space="preserve">DEPRECIATION STUDY COMPARISON </t>
  </si>
  <si>
    <t>REVENUE REQUIREMENT EFFECT</t>
  </si>
  <si>
    <t xml:space="preserve"> 2025 RETIREMENT</t>
  </si>
  <si>
    <t xml:space="preserve"> 2029 RETIREMENT</t>
  </si>
  <si>
    <t>CHANGE IN RATEBASE</t>
  </si>
  <si>
    <t>RATE OF RETURN</t>
  </si>
  <si>
    <t>CHANGE IN NOI</t>
  </si>
  <si>
    <t>DELTA BETWEEN ROR &amp; NOI</t>
  </si>
  <si>
    <t>CONVERSION FACTOR</t>
  </si>
  <si>
    <t>EFFECT ON REVENUE REQUIREMENT</t>
  </si>
  <si>
    <t xml:space="preserve"> 3&amp;4 2029 </t>
  </si>
  <si>
    <t>DUE TO 2029</t>
  </si>
  <si>
    <t>TOTAL ACCESSORY ELEC EQUIP</t>
  </si>
  <si>
    <t>MISC POWER PLANT EQUIP</t>
  </si>
  <si>
    <t>TOTAL BOILER PLANT EQUIP</t>
  </si>
  <si>
    <t>BOILER PLANT EQUIP</t>
  </si>
  <si>
    <t>WITH 2025 RETIREMENT DATE FOR COLSTRIP 3&amp;4</t>
  </si>
  <si>
    <t>WITH 2029 RETIREMENT DATE FOR COLSTRIP 3&amp;4</t>
  </si>
  <si>
    <t>Note 1</t>
  </si>
  <si>
    <t>Note 1: Proposed rates for Colstrip 3 &amp; 4 were supplied by Depreciation Study witness John J. Spanos based on a retirement Date of December 31, 2025 in Exhibit No. JJS-6</t>
  </si>
  <si>
    <t>Note 1: Proposed rates for Colstrip 3 &amp; 4 were supplied by Depreciation Study witness John J. Spanos based on a retirement Date of December 31, 2029 in Exhibit No. JJS-6</t>
  </si>
  <si>
    <t>Exhibit No.___(KJB-26)</t>
  </si>
  <si>
    <t>COPY OF ADJUSTMENT KJB-20.06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</si>
</sst>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00"/>
  </numFmts>
  <fonts count="25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168" fontId="1" fillId="0" borderId="0">
      <alignment horizontal="left" wrapText="1"/>
    </xf>
  </cellStyleXfs>
  <cellXfs count="27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166" fontId="1" fillId="0" borderId="0" xfId="0" applyNumberFormat="1" applyFont="1" applyFill="1" applyAlignment="1">
      <alignment horizontal="center"/>
    </xf>
    <xf numFmtId="0" fontId="6" fillId="0" borderId="0" xfId="0" applyFont="1" applyFill="1"/>
    <xf numFmtId="166" fontId="4" fillId="0" borderId="0" xfId="0" applyNumberFormat="1" applyFont="1" applyFill="1"/>
    <xf numFmtId="166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6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ont="1" applyFill="1"/>
    <xf numFmtId="39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0" applyNumberFormat="1" applyFont="1" applyFill="1" applyBorder="1"/>
    <xf numFmtId="0" fontId="0" fillId="0" borderId="0" xfId="0" applyAlignment="1">
      <alignment horizontal="center"/>
    </xf>
    <xf numFmtId="43" fontId="1" fillId="0" borderId="0" xfId="0" applyNumberFormat="1" applyFont="1" applyFill="1"/>
    <xf numFmtId="43" fontId="1" fillId="0" borderId="1" xfId="0" applyNumberFormat="1" applyFont="1" applyFill="1" applyBorder="1"/>
    <xf numFmtId="43" fontId="1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166" fontId="5" fillId="0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ont="1"/>
    <xf numFmtId="43" fontId="0" fillId="0" borderId="0" xfId="0" applyNumberFormat="1" applyFont="1" applyFill="1"/>
    <xf numFmtId="43" fontId="0" fillId="0" borderId="0" xfId="0" applyNumberFormat="1"/>
    <xf numFmtId="43" fontId="0" fillId="0" borderId="3" xfId="0" applyNumberFormat="1" applyFont="1" applyBorder="1"/>
    <xf numFmtId="0" fontId="7" fillId="0" borderId="0" xfId="0" applyFont="1" applyFill="1" applyAlignment="1">
      <alignment horizontal="center"/>
    </xf>
    <xf numFmtId="43" fontId="1" fillId="0" borderId="0" xfId="0" applyNumberFormat="1" applyFont="1" applyFill="1" applyBorder="1"/>
    <xf numFmtId="43" fontId="0" fillId="0" borderId="0" xfId="0" applyNumberFormat="1" applyFont="1" applyBorder="1"/>
    <xf numFmtId="43" fontId="0" fillId="0" borderId="1" xfId="0" applyNumberFormat="1" applyFont="1" applyBorder="1"/>
    <xf numFmtId="43" fontId="3" fillId="0" borderId="0" xfId="0" applyNumberFormat="1" applyFont="1" applyFill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43" fontId="0" fillId="2" borderId="0" xfId="0" applyNumberFormat="1" applyFont="1" applyFill="1" applyBorder="1"/>
    <xf numFmtId="43" fontId="0" fillId="2" borderId="1" xfId="0" applyNumberFormat="1" applyFont="1" applyFill="1" applyBorder="1"/>
    <xf numFmtId="43" fontId="0" fillId="0" borderId="0" xfId="0" applyNumberFormat="1" applyFont="1" applyFill="1" applyBorder="1"/>
    <xf numFmtId="43" fontId="1" fillId="2" borderId="0" xfId="0" applyNumberFormat="1" applyFont="1" applyFill="1" applyBorder="1"/>
    <xf numFmtId="43" fontId="3" fillId="0" borderId="0" xfId="0" applyNumberFormat="1" applyFont="1"/>
    <xf numFmtId="43" fontId="0" fillId="0" borderId="4" xfId="0" applyNumberFormat="1" applyFont="1" applyBorder="1"/>
    <xf numFmtId="43" fontId="0" fillId="2" borderId="0" xfId="0" applyNumberFormat="1" applyFont="1" applyFill="1"/>
    <xf numFmtId="43" fontId="0" fillId="0" borderId="4" xfId="0" applyNumberFormat="1" applyFont="1" applyFill="1" applyBorder="1"/>
    <xf numFmtId="43" fontId="1" fillId="2" borderId="0" xfId="0" applyNumberFormat="1" applyFont="1" applyFill="1"/>
    <xf numFmtId="43" fontId="1" fillId="2" borderId="1" xfId="0" applyNumberFormat="1" applyFont="1" applyFill="1" applyBorder="1"/>
    <xf numFmtId="43" fontId="3" fillId="0" borderId="1" xfId="0" applyNumberFormat="1" applyFont="1" applyFill="1" applyBorder="1"/>
    <xf numFmtId="43" fontId="3" fillId="0" borderId="0" xfId="0" applyNumberFormat="1" applyFont="1" applyFill="1" applyBorder="1"/>
    <xf numFmtId="43" fontId="0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5" xfId="0" applyNumberFormat="1" applyFont="1" applyBorder="1"/>
    <xf numFmtId="43" fontId="3" fillId="0" borderId="5" xfId="0" applyNumberFormat="1" applyFont="1" applyFill="1" applyBorder="1"/>
    <xf numFmtId="43" fontId="0" fillId="0" borderId="5" xfId="0" applyNumberFormat="1" applyFont="1" applyBorder="1"/>
    <xf numFmtId="0" fontId="8" fillId="0" borderId="0" xfId="0" applyFont="1" applyFill="1"/>
    <xf numFmtId="0" fontId="0" fillId="0" borderId="0" xfId="0" applyAlignment="1">
      <alignment horizontal="left"/>
    </xf>
    <xf numFmtId="43" fontId="7" fillId="0" borderId="0" xfId="0" applyNumberFormat="1" applyFont="1" applyFill="1"/>
    <xf numFmtId="43" fontId="5" fillId="0" borderId="0" xfId="0" applyNumberFormat="1" applyFont="1" applyFill="1"/>
    <xf numFmtId="43" fontId="5" fillId="0" borderId="1" xfId="0" applyNumberFormat="1" applyFont="1" applyFill="1" applyBorder="1"/>
    <xf numFmtId="43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/>
    <xf numFmtId="166" fontId="5" fillId="0" borderId="0" xfId="0" applyNumberFormat="1" applyFont="1" applyFill="1" applyAlignment="1"/>
    <xf numFmtId="0" fontId="5" fillId="0" borderId="0" xfId="0" applyFont="1" applyAlignment="1">
      <alignment horizontal="left"/>
    </xf>
    <xf numFmtId="43" fontId="1" fillId="0" borderId="0" xfId="0" applyNumberFormat="1" applyFont="1" applyBorder="1"/>
    <xf numFmtId="43" fontId="1" fillId="0" borderId="1" xfId="0" applyNumberFormat="1" applyFont="1" applyBorder="1"/>
    <xf numFmtId="43" fontId="10" fillId="0" borderId="0" xfId="0" applyNumberFormat="1" applyFont="1" applyFill="1"/>
    <xf numFmtId="43" fontId="10" fillId="0" borderId="1" xfId="0" applyNumberFormat="1" applyFont="1" applyFill="1" applyBorder="1"/>
    <xf numFmtId="43" fontId="3" fillId="0" borderId="0" xfId="0" applyNumberFormat="1" applyFont="1" applyFill="1"/>
    <xf numFmtId="2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43" fontId="0" fillId="0" borderId="0" xfId="0" applyNumberFormat="1" applyFont="1" applyAlignment="1">
      <alignment horizontal="right"/>
    </xf>
    <xf numFmtId="43" fontId="0" fillId="0" borderId="0" xfId="0" applyNumberFormat="1" applyFill="1"/>
    <xf numFmtId="43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5" xfId="0" applyBorder="1"/>
    <xf numFmtId="0" fontId="5" fillId="0" borderId="0" xfId="0" applyFont="1" applyAlignment="1"/>
    <xf numFmtId="43" fontId="0" fillId="0" borderId="5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Border="1"/>
    <xf numFmtId="43" fontId="0" fillId="0" borderId="0" xfId="0" applyNumberFormat="1" applyFont="1" applyAlignment="1">
      <alignment horizontal="center"/>
    </xf>
    <xf numFmtId="43" fontId="5" fillId="0" borderId="3" xfId="0" applyNumberFormat="1" applyFont="1" applyFill="1" applyBorder="1"/>
    <xf numFmtId="0" fontId="0" fillId="0" borderId="0" xfId="0" applyAlignment="1">
      <alignment wrapText="1"/>
    </xf>
    <xf numFmtId="37" fontId="13" fillId="0" borderId="0" xfId="0" applyNumberFormat="1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2" fontId="13" fillId="0" borderId="0" xfId="0" applyNumberFormat="1" applyFont="1" applyFill="1" applyBorder="1" applyAlignment="1"/>
    <xf numFmtId="9" fontId="13" fillId="0" borderId="0" xfId="0" applyNumberFormat="1" applyFont="1" applyFill="1" applyAlignment="1"/>
    <xf numFmtId="41" fontId="13" fillId="0" borderId="0" xfId="0" applyNumberFormat="1" applyFont="1" applyFill="1" applyAlignment="1" applyProtection="1">
      <protection locked="0"/>
    </xf>
    <xf numFmtId="9" fontId="13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41" fontId="13" fillId="0" borderId="0" xfId="0" applyNumberFormat="1" applyFont="1" applyFill="1" applyAlignment="1"/>
    <xf numFmtId="42" fontId="13" fillId="0" borderId="0" xfId="0" applyNumberFormat="1" applyFont="1" applyFill="1" applyBorder="1"/>
    <xf numFmtId="168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Border="1" applyAlignment="1" applyProtection="1">
      <protection locked="0"/>
    </xf>
    <xf numFmtId="168" fontId="14" fillId="0" borderId="0" xfId="0" applyNumberFormat="1" applyFont="1" applyFill="1" applyAlignment="1"/>
    <xf numFmtId="168" fontId="13" fillId="0" borderId="0" xfId="0" applyNumberFormat="1" applyFont="1" applyFill="1" applyAlignment="1"/>
    <xf numFmtId="42" fontId="13" fillId="0" borderId="0" xfId="0" applyNumberFormat="1" applyFont="1" applyFill="1" applyAlignmen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Continuous"/>
    </xf>
    <xf numFmtId="0" fontId="15" fillId="0" borderId="0" xfId="0" quotePrefix="1" applyFont="1" applyFill="1" applyAlignment="1">
      <alignment horizontal="centerContinuous"/>
    </xf>
    <xf numFmtId="0" fontId="15" fillId="0" borderId="0" xfId="0" applyFont="1" applyFill="1" applyAlignment="1" applyProtection="1">
      <alignment horizontal="centerContinuous"/>
      <protection locked="0"/>
    </xf>
    <xf numFmtId="18" fontId="15" fillId="0" borderId="0" xfId="0" applyNumberFormat="1" applyFont="1" applyFill="1" applyAlignment="1">
      <alignment horizontal="centerContinuous"/>
    </xf>
    <xf numFmtId="18" fontId="15" fillId="0" borderId="0" xfId="0" quotePrefix="1" applyNumberFormat="1" applyFont="1" applyFill="1" applyAlignment="1">
      <alignment horizontal="centerContinuous"/>
    </xf>
    <xf numFmtId="0" fontId="15" fillId="0" borderId="0" xfId="0" quotePrefix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/>
    <xf numFmtId="0" fontId="1" fillId="0" borderId="0" xfId="0" applyFont="1" applyFill="1"/>
    <xf numFmtId="42" fontId="13" fillId="0" borderId="5" xfId="0" applyNumberFormat="1" applyFont="1" applyFill="1" applyBorder="1" applyAlignment="1"/>
    <xf numFmtId="9" fontId="13" fillId="0" borderId="0" xfId="0" applyNumberFormat="1" applyFont="1" applyFill="1" applyBorder="1"/>
    <xf numFmtId="41" fontId="13" fillId="0" borderId="0" xfId="0" applyNumberFormat="1" applyFont="1" applyFill="1" applyBorder="1" applyAlignment="1"/>
    <xf numFmtId="43" fontId="0" fillId="0" borderId="0" xfId="0" applyNumberFormat="1" applyFont="1" applyFill="1"/>
    <xf numFmtId="0" fontId="13" fillId="0" borderId="0" xfId="0" applyFont="1" applyFill="1" applyAlignment="1"/>
    <xf numFmtId="41" fontId="13" fillId="0" borderId="3" xfId="0" applyNumberFormat="1" applyFont="1" applyFill="1" applyBorder="1" applyAlignment="1" applyProtection="1">
      <protection locked="0"/>
    </xf>
    <xf numFmtId="41" fontId="13" fillId="0" borderId="0" xfId="0" applyNumberFormat="1" applyFont="1" applyFill="1" applyBorder="1" applyAlignment="1" applyProtection="1">
      <protection locked="0"/>
    </xf>
    <xf numFmtId="41" fontId="13" fillId="0" borderId="1" xfId="0" applyNumberFormat="1" applyFont="1" applyFill="1" applyBorder="1" applyAlignment="1" applyProtection="1">
      <protection locked="0"/>
    </xf>
    <xf numFmtId="0" fontId="15" fillId="0" borderId="0" xfId="0" quotePrefix="1" applyFont="1" applyFill="1" applyAlignment="1">
      <alignment horizontal="center"/>
    </xf>
    <xf numFmtId="0" fontId="13" fillId="0" borderId="0" xfId="4" applyFont="1" applyFill="1" applyAlignment="1"/>
    <xf numFmtId="37" fontId="13" fillId="0" borderId="0" xfId="4" applyNumberFormat="1" applyFont="1" applyFill="1" applyAlignment="1"/>
    <xf numFmtId="0" fontId="13" fillId="0" borderId="0" xfId="4" applyFont="1" applyFill="1" applyAlignment="1">
      <alignment horizontal="center"/>
    </xf>
    <xf numFmtId="42" fontId="13" fillId="0" borderId="5" xfId="4" applyNumberFormat="1" applyFont="1" applyFill="1" applyBorder="1" applyAlignment="1"/>
    <xf numFmtId="0" fontId="13" fillId="0" borderId="0" xfId="4" applyFont="1" applyFill="1" applyAlignment="1">
      <alignment horizontal="left"/>
    </xf>
    <xf numFmtId="41" fontId="13" fillId="0" borderId="0" xfId="4" applyNumberFormat="1" applyFont="1" applyFill="1" applyBorder="1" applyAlignment="1"/>
    <xf numFmtId="9" fontId="13" fillId="0" borderId="0" xfId="4" applyNumberFormat="1" applyFont="1" applyFill="1" applyAlignment="1"/>
    <xf numFmtId="42" fontId="13" fillId="0" borderId="0" xfId="4" applyNumberFormat="1" applyFont="1" applyFill="1" applyBorder="1" applyAlignment="1"/>
    <xf numFmtId="41" fontId="13" fillId="0" borderId="0" xfId="4" applyNumberFormat="1" applyFont="1" applyFill="1" applyAlignment="1" applyProtection="1">
      <protection locked="0"/>
    </xf>
    <xf numFmtId="9" fontId="13" fillId="0" borderId="0" xfId="4" applyNumberFormat="1" applyFont="1" applyFill="1" applyAlignment="1">
      <alignment horizontal="center"/>
    </xf>
    <xf numFmtId="0" fontId="14" fillId="0" borderId="0" xfId="4" applyFont="1" applyFill="1" applyAlignment="1"/>
    <xf numFmtId="41" fontId="13" fillId="0" borderId="0" xfId="4" applyNumberFormat="1" applyFont="1" applyFill="1" applyAlignment="1"/>
    <xf numFmtId="42" fontId="13" fillId="0" borderId="0" xfId="4" applyNumberFormat="1" applyFont="1" applyFill="1" applyBorder="1"/>
    <xf numFmtId="168" fontId="13" fillId="0" borderId="0" xfId="4" applyNumberFormat="1" applyFont="1" applyFill="1" applyAlignment="1">
      <alignment horizontal="left"/>
    </xf>
    <xf numFmtId="9" fontId="13" fillId="0" borderId="0" xfId="4" applyNumberFormat="1" applyFont="1" applyFill="1" applyBorder="1"/>
    <xf numFmtId="42" fontId="13" fillId="0" borderId="0" xfId="4" applyNumberFormat="1" applyFont="1" applyFill="1" applyBorder="1" applyAlignment="1" applyProtection="1">
      <protection locked="0"/>
    </xf>
    <xf numFmtId="41" fontId="13" fillId="0" borderId="1" xfId="4" applyNumberFormat="1" applyFont="1" applyFill="1" applyBorder="1" applyAlignment="1" applyProtection="1">
      <protection locked="0"/>
    </xf>
    <xf numFmtId="41" fontId="13" fillId="0" borderId="0" xfId="4" applyNumberFormat="1" applyFont="1" applyFill="1" applyBorder="1" applyAlignment="1" applyProtection="1">
      <protection locked="0"/>
    </xf>
    <xf numFmtId="41" fontId="13" fillId="0" borderId="9" xfId="4" applyNumberFormat="1" applyFont="1" applyFill="1" applyBorder="1" applyAlignment="1" applyProtection="1">
      <protection locked="0"/>
    </xf>
    <xf numFmtId="168" fontId="14" fillId="0" borderId="0" xfId="4" applyNumberFormat="1" applyFont="1" applyFill="1" applyAlignment="1"/>
    <xf numFmtId="168" fontId="13" fillId="0" borderId="0" xfId="4" applyNumberFormat="1" applyFont="1" applyFill="1" applyAlignment="1"/>
    <xf numFmtId="42" fontId="13" fillId="0" borderId="0" xfId="4" applyNumberFormat="1" applyFont="1" applyFill="1" applyAlignment="1" applyProtection="1">
      <protection locked="0"/>
    </xf>
    <xf numFmtId="0" fontId="15" fillId="0" borderId="1" xfId="4" applyFont="1" applyFill="1" applyBorder="1" applyAlignment="1" applyProtection="1">
      <alignment horizontal="center"/>
      <protection locked="0"/>
    </xf>
    <xf numFmtId="0" fontId="15" fillId="0" borderId="1" xfId="4" applyFont="1" applyFill="1" applyBorder="1" applyAlignment="1">
      <alignment horizontal="left"/>
    </xf>
    <xf numFmtId="0" fontId="15" fillId="0" borderId="1" xfId="4" applyFont="1" applyFill="1" applyBorder="1" applyAlignment="1">
      <alignment horizontal="center"/>
    </xf>
    <xf numFmtId="0" fontId="15" fillId="0" borderId="0" xfId="4" applyFont="1" applyFill="1" applyAlignment="1"/>
    <xf numFmtId="0" fontId="15" fillId="0" borderId="0" xfId="4" applyFont="1" applyFill="1" applyAlignment="1" applyProtection="1">
      <alignment horizontal="center"/>
      <protection locked="0"/>
    </xf>
    <xf numFmtId="0" fontId="15" fillId="0" borderId="0" xfId="4" applyFont="1" applyFill="1" applyAlignment="1">
      <alignment horizontal="centerContinuous"/>
    </xf>
    <xf numFmtId="0" fontId="15" fillId="0" borderId="0" xfId="4" quotePrefix="1" applyFont="1" applyFill="1" applyAlignment="1">
      <alignment horizontal="centerContinuous"/>
    </xf>
    <xf numFmtId="0" fontId="15" fillId="0" borderId="0" xfId="4" applyFont="1" applyFill="1" applyAlignment="1" applyProtection="1">
      <alignment horizontal="centerContinuous"/>
      <protection locked="0"/>
    </xf>
    <xf numFmtId="18" fontId="15" fillId="0" borderId="0" xfId="4" applyNumberFormat="1" applyFont="1" applyFill="1" applyAlignment="1">
      <alignment horizontal="centerContinuous"/>
    </xf>
    <xf numFmtId="18" fontId="15" fillId="0" borderId="0" xfId="4" quotePrefix="1" applyNumberFormat="1" applyFont="1" applyFill="1" applyAlignment="1">
      <alignment horizontal="centerContinuous"/>
    </xf>
    <xf numFmtId="15" fontId="15" fillId="0" borderId="0" xfId="4" applyNumberFormat="1" applyFont="1" applyFill="1" applyAlignment="1">
      <alignment horizontal="centerContinuous"/>
    </xf>
    <xf numFmtId="15" fontId="15" fillId="0" borderId="0" xfId="4" quotePrefix="1" applyNumberFormat="1" applyFont="1" applyFill="1" applyAlignment="1">
      <alignment horizontal="centerContinuous"/>
    </xf>
    <xf numFmtId="0" fontId="15" fillId="0" borderId="0" xfId="4" quotePrefix="1" applyFont="1" applyFill="1" applyBorder="1" applyAlignment="1">
      <alignment horizontal="right"/>
    </xf>
    <xf numFmtId="0" fontId="15" fillId="0" borderId="0" xfId="4" applyFont="1" applyFill="1" applyAlignment="1">
      <alignment horizontal="right"/>
    </xf>
    <xf numFmtId="41" fontId="13" fillId="0" borderId="9" xfId="0" applyNumberFormat="1" applyFont="1" applyFill="1" applyBorder="1" applyAlignment="1" applyProtection="1">
      <protection locked="0"/>
    </xf>
    <xf numFmtId="0" fontId="15" fillId="3" borderId="0" xfId="0" applyFont="1" applyFill="1" applyAlignment="1" applyProtection="1">
      <alignment horizontal="centerContinuous"/>
      <protection locked="0"/>
    </xf>
    <xf numFmtId="15" fontId="15" fillId="3" borderId="0" xfId="0" quotePrefix="1" applyNumberFormat="1" applyFont="1" applyFill="1" applyAlignment="1">
      <alignment horizontal="centerContinuous"/>
    </xf>
    <xf numFmtId="15" fontId="15" fillId="3" borderId="0" xfId="0" applyNumberFormat="1" applyFont="1" applyFill="1" applyAlignment="1">
      <alignment horizontal="centerContinuous"/>
    </xf>
    <xf numFmtId="0" fontId="15" fillId="0" borderId="0" xfId="0" quotePrefix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0" fontId="13" fillId="3" borderId="0" xfId="0" applyFont="1" applyFill="1"/>
    <xf numFmtId="42" fontId="13" fillId="0" borderId="0" xfId="0" applyNumberFormat="1" applyFont="1" applyFill="1"/>
    <xf numFmtId="41" fontId="13" fillId="0" borderId="0" xfId="0" applyNumberFormat="1" applyFont="1" applyFill="1"/>
    <xf numFmtId="43" fontId="13" fillId="3" borderId="0" xfId="0" applyNumberFormat="1" applyFont="1" applyFill="1"/>
    <xf numFmtId="41" fontId="13" fillId="0" borderId="9" xfId="0" applyNumberFormat="1" applyFont="1" applyFill="1" applyBorder="1"/>
    <xf numFmtId="10" fontId="13" fillId="3" borderId="0" xfId="0" applyNumberFormat="1" applyFont="1" applyFill="1"/>
    <xf numFmtId="0" fontId="13" fillId="0" borderId="1" xfId="0" applyFont="1" applyFill="1" applyBorder="1"/>
    <xf numFmtId="42" fontId="13" fillId="0" borderId="5" xfId="0" applyNumberFormat="1" applyFont="1" applyFill="1" applyBorder="1"/>
    <xf numFmtId="0" fontId="13" fillId="0" borderId="0" xfId="4" applyFont="1" applyAlignment="1">
      <alignment horizontal="center"/>
    </xf>
    <xf numFmtId="0" fontId="13" fillId="0" borderId="0" xfId="4" applyFont="1"/>
    <xf numFmtId="43" fontId="18" fillId="0" borderId="0" xfId="4" applyNumberFormat="1" applyFont="1" applyFill="1"/>
    <xf numFmtId="43" fontId="13" fillId="0" borderId="0" xfId="4" applyNumberFormat="1" applyFont="1"/>
    <xf numFmtId="43" fontId="18" fillId="0" borderId="0" xfId="4" applyNumberFormat="1" applyFont="1" applyFill="1" applyAlignment="1">
      <alignment horizontal="center"/>
    </xf>
    <xf numFmtId="0" fontId="15" fillId="0" borderId="0" xfId="4" applyFont="1" applyAlignment="1">
      <alignment horizontal="center"/>
    </xf>
    <xf numFmtId="43" fontId="13" fillId="0" borderId="0" xfId="4" applyNumberFormat="1" applyFont="1" applyAlignment="1">
      <alignment horizontal="center"/>
    </xf>
    <xf numFmtId="43" fontId="15" fillId="0" borderId="0" xfId="4" applyNumberFormat="1" applyFont="1" applyAlignment="1">
      <alignment horizontal="center"/>
    </xf>
    <xf numFmtId="43" fontId="15" fillId="0" borderId="0" xfId="4" applyNumberFormat="1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43" fontId="19" fillId="0" borderId="0" xfId="4" applyNumberFormat="1" applyFont="1" applyFill="1" applyAlignment="1">
      <alignment horizontal="center"/>
    </xf>
    <xf numFmtId="0" fontId="15" fillId="0" borderId="0" xfId="4" applyFont="1" applyFill="1" applyBorder="1" applyAlignment="1">
      <alignment horizontal="center"/>
    </xf>
    <xf numFmtId="43" fontId="19" fillId="0" borderId="0" xfId="4" applyNumberFormat="1" applyFont="1" applyFill="1" applyBorder="1" applyAlignment="1">
      <alignment horizontal="center"/>
    </xf>
    <xf numFmtId="43" fontId="15" fillId="0" borderId="0" xfId="4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13" fillId="0" borderId="0" xfId="4" applyFont="1" applyBorder="1"/>
    <xf numFmtId="0" fontId="13" fillId="0" borderId="0" xfId="4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4" fillId="0" borderId="0" xfId="4" applyFont="1" applyFill="1" applyBorder="1" applyAlignment="1"/>
    <xf numFmtId="0" fontId="14" fillId="0" borderId="1" xfId="4" applyFont="1" applyFill="1" applyBorder="1" applyAlignment="1"/>
    <xf numFmtId="0" fontId="21" fillId="0" borderId="1" xfId="4" applyFont="1" applyFill="1" applyBorder="1" applyAlignment="1"/>
    <xf numFmtId="0" fontId="13" fillId="0" borderId="1" xfId="4" applyFont="1" applyBorder="1"/>
    <xf numFmtId="0" fontId="14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43" fontId="14" fillId="0" borderId="0" xfId="4" applyNumberFormat="1" applyFont="1" applyFill="1" applyBorder="1" applyAlignment="1">
      <alignment horizontal="center"/>
    </xf>
    <xf numFmtId="0" fontId="13" fillId="0" borderId="0" xfId="4" applyFont="1" applyFill="1"/>
    <xf numFmtId="0" fontId="15" fillId="0" borderId="0" xfId="4" applyNumberFormat="1" applyFont="1" applyFill="1" applyAlignment="1">
      <alignment horizontal="center"/>
    </xf>
    <xf numFmtId="0" fontId="18" fillId="0" borderId="0" xfId="4" applyFont="1" applyFill="1"/>
    <xf numFmtId="43" fontId="13" fillId="0" borderId="0" xfId="4" applyNumberFormat="1" applyFont="1" applyFill="1" applyAlignment="1"/>
    <xf numFmtId="164" fontId="13" fillId="0" borderId="0" xfId="4" applyNumberFormat="1" applyFont="1" applyFill="1" applyAlignment="1"/>
    <xf numFmtId="37" fontId="13" fillId="0" borderId="0" xfId="4" applyNumberFormat="1" applyFont="1" applyFill="1"/>
    <xf numFmtId="167" fontId="13" fillId="0" borderId="0" xfId="4" applyNumberFormat="1" applyFont="1" applyFill="1"/>
    <xf numFmtId="0" fontId="15" fillId="0" borderId="7" xfId="4" applyNumberFormat="1" applyFont="1" applyFill="1" applyBorder="1" applyAlignment="1">
      <alignment horizontal="center"/>
    </xf>
    <xf numFmtId="0" fontId="18" fillId="0" borderId="0" xfId="4" applyFont="1" applyFill="1" applyAlignment="1"/>
    <xf numFmtId="43" fontId="13" fillId="0" borderId="0" xfId="4" applyNumberFormat="1" applyFont="1" applyFill="1"/>
    <xf numFmtId="2" fontId="13" fillId="0" borderId="0" xfId="4" applyNumberFormat="1" applyFont="1" applyFill="1" applyBorder="1"/>
    <xf numFmtId="0" fontId="13" fillId="0" borderId="0" xfId="4" applyFont="1" applyFill="1" applyBorder="1" applyAlignment="1"/>
    <xf numFmtId="0" fontId="18" fillId="0" borderId="0" xfId="4" applyFont="1" applyFill="1" applyBorder="1" applyAlignment="1"/>
    <xf numFmtId="43" fontId="13" fillId="0" borderId="0" xfId="4" applyNumberFormat="1" applyFont="1" applyFill="1" applyBorder="1"/>
    <xf numFmtId="37" fontId="13" fillId="0" borderId="0" xfId="4" applyNumberFormat="1" applyFont="1" applyFill="1" applyBorder="1"/>
    <xf numFmtId="0" fontId="13" fillId="3" borderId="0" xfId="4" applyNumberFormat="1" applyFont="1" applyFill="1" applyBorder="1" applyAlignment="1"/>
    <xf numFmtId="44" fontId="18" fillId="3" borderId="0" xfId="4" applyNumberFormat="1" applyFont="1" applyFill="1" applyBorder="1"/>
    <xf numFmtId="44" fontId="13" fillId="3" borderId="0" xfId="4" applyNumberFormat="1" applyFont="1" applyFill="1"/>
    <xf numFmtId="43" fontId="13" fillId="3" borderId="0" xfId="4" applyNumberFormat="1" applyFont="1" applyFill="1"/>
    <xf numFmtId="10" fontId="13" fillId="3" borderId="0" xfId="4" applyNumberFormat="1" applyFont="1" applyFill="1"/>
    <xf numFmtId="44" fontId="13" fillId="0" borderId="0" xfId="4" applyNumberFormat="1" applyFont="1" applyFill="1"/>
    <xf numFmtId="39" fontId="18" fillId="3" borderId="0" xfId="4" applyNumberFormat="1" applyFont="1" applyFill="1" applyBorder="1"/>
    <xf numFmtId="39" fontId="18" fillId="3" borderId="1" xfId="4" applyNumberFormat="1" applyFont="1" applyFill="1" applyBorder="1"/>
    <xf numFmtId="43" fontId="13" fillId="3" borderId="1" xfId="4" applyNumberFormat="1" applyFont="1" applyFill="1" applyBorder="1"/>
    <xf numFmtId="10" fontId="13" fillId="3" borderId="1" xfId="4" applyNumberFormat="1" applyFont="1" applyFill="1" applyBorder="1"/>
    <xf numFmtId="43" fontId="13" fillId="0" borderId="1" xfId="4" applyNumberFormat="1" applyFont="1" applyFill="1" applyBorder="1"/>
    <xf numFmtId="0" fontId="13" fillId="0" borderId="0" xfId="4" applyNumberFormat="1" applyFont="1" applyFill="1" applyBorder="1" applyAlignment="1"/>
    <xf numFmtId="39" fontId="18" fillId="0" borderId="0" xfId="4" applyNumberFormat="1" applyFont="1" applyFill="1" applyBorder="1"/>
    <xf numFmtId="10" fontId="13" fillId="0" borderId="0" xfId="4" applyNumberFormat="1" applyFont="1" applyFill="1"/>
    <xf numFmtId="0" fontId="23" fillId="0" borderId="0" xfId="4" applyNumberFormat="1" applyFont="1" applyFill="1" applyBorder="1" applyAlignment="1"/>
    <xf numFmtId="39" fontId="13" fillId="0" borderId="0" xfId="4" applyNumberFormat="1" applyFont="1"/>
    <xf numFmtId="2" fontId="13" fillId="0" borderId="0" xfId="4" applyNumberFormat="1" applyFont="1" applyFill="1"/>
    <xf numFmtId="39" fontId="13" fillId="0" borderId="0" xfId="4" applyNumberFormat="1" applyFont="1" applyFill="1"/>
    <xf numFmtId="39" fontId="24" fillId="0" borderId="0" xfId="4" applyNumberFormat="1" applyFont="1" applyFill="1"/>
    <xf numFmtId="10" fontId="13" fillId="0" borderId="0" xfId="4" applyNumberFormat="1" applyFont="1"/>
    <xf numFmtId="39" fontId="18" fillId="0" borderId="1" xfId="4" applyNumberFormat="1" applyFont="1" applyFill="1" applyBorder="1"/>
    <xf numFmtId="10" fontId="13" fillId="0" borderId="0" xfId="4" applyNumberFormat="1" applyFont="1" applyFill="1" applyBorder="1"/>
    <xf numFmtId="10" fontId="13" fillId="0" borderId="1" xfId="4" applyNumberFormat="1" applyFont="1" applyFill="1" applyBorder="1"/>
    <xf numFmtId="2" fontId="13" fillId="0" borderId="8" xfId="4" applyNumberFormat="1" applyFont="1" applyFill="1" applyBorder="1"/>
    <xf numFmtId="0" fontId="15" fillId="0" borderId="0" xfId="4" applyNumberFormat="1" applyFont="1" applyFill="1" applyAlignment="1">
      <alignment horizontal="left"/>
    </xf>
    <xf numFmtId="44" fontId="19" fillId="0" borderId="0" xfId="4" applyNumberFormat="1" applyFont="1" applyFill="1" applyBorder="1"/>
    <xf numFmtId="10" fontId="15" fillId="0" borderId="0" xfId="4" applyNumberFormat="1" applyFont="1" applyFill="1"/>
    <xf numFmtId="44" fontId="19" fillId="3" borderId="0" xfId="4" applyNumberFormat="1" applyFont="1" applyFill="1" applyBorder="1"/>
    <xf numFmtId="39" fontId="18" fillId="0" borderId="0" xfId="4" applyNumberFormat="1" applyFont="1" applyFill="1"/>
    <xf numFmtId="0" fontId="24" fillId="0" borderId="0" xfId="4" applyFont="1" applyAlignment="1">
      <alignment horizontal="right"/>
    </xf>
    <xf numFmtId="39" fontId="24" fillId="0" borderId="0" xfId="4" applyNumberFormat="1" applyFont="1"/>
    <xf numFmtId="0" fontId="20" fillId="0" borderId="0" xfId="4" applyFont="1"/>
    <xf numFmtId="43" fontId="15" fillId="0" borderId="1" xfId="4" applyNumberFormat="1" applyFont="1" applyFill="1" applyBorder="1" applyAlignment="1">
      <alignment horizontal="center"/>
    </xf>
    <xf numFmtId="43" fontId="19" fillId="0" borderId="1" xfId="4" applyNumberFormat="1" applyFont="1" applyFill="1" applyBorder="1" applyAlignment="1">
      <alignment horizontal="center"/>
    </xf>
    <xf numFmtId="43" fontId="13" fillId="3" borderId="0" xfId="4" applyNumberFormat="1" applyFont="1" applyFill="1" applyBorder="1"/>
    <xf numFmtId="10" fontId="13" fillId="3" borderId="0" xfId="4" applyNumberFormat="1" applyFont="1" applyFill="1" applyBorder="1"/>
    <xf numFmtId="2" fontId="13" fillId="0" borderId="4" xfId="4" applyNumberFormat="1" applyFont="1" applyFill="1" applyBorder="1"/>
    <xf numFmtId="0" fontId="13" fillId="0" borderId="0" xfId="4" applyNumberFormat="1" applyFont="1" applyFill="1" applyAlignment="1">
      <alignment horizontal="left"/>
    </xf>
    <xf numFmtId="44" fontId="24" fillId="0" borderId="0" xfId="4" applyNumberFormat="1" applyFont="1"/>
    <xf numFmtId="0" fontId="15" fillId="0" borderId="0" xfId="0" quotePrefix="1" applyFont="1" applyFill="1" applyBorder="1" applyAlignment="1">
      <alignment horizontal="center"/>
    </xf>
  </cellXfs>
  <cellStyles count="8">
    <cellStyle name="Comma 2" xfId="2"/>
    <cellStyle name="Comma 3" xfId="5"/>
    <cellStyle name="Normal" xfId="0" builtinId="0"/>
    <cellStyle name="Normal 2" xfId="1"/>
    <cellStyle name="Normal 2 8" xfId="7"/>
    <cellStyle name="Normal 3" xfId="6"/>
    <cellStyle name="Normal 5" xfId="4"/>
    <cellStyle name="Percent 2" xfId="3"/>
  </cellStyles>
  <dxfs count="0"/>
  <tableStyles count="0" defaultTableStyle="TableStyleMedium2" defaultPivotStyle="PivotStyleLight16"/>
  <colors>
    <mruColors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2.75"/>
  <cols>
    <col min="1" max="1" width="3.5703125" customWidth="1"/>
    <col min="2" max="2" width="9.85546875" style="26" customWidth="1"/>
    <col min="3" max="3" width="43.5703125" customWidth="1"/>
    <col min="4" max="4" width="1.7109375" customWidth="1"/>
    <col min="5" max="5" width="17.28515625" style="41" customWidth="1"/>
    <col min="6" max="6" width="17.42578125" style="41" customWidth="1"/>
    <col min="7" max="7" width="14" customWidth="1"/>
    <col min="8" max="8" width="1.7109375" customWidth="1"/>
    <col min="9" max="9" width="12.7109375" style="26" customWidth="1"/>
    <col min="11" max="11" width="16.140625" customWidth="1"/>
  </cols>
  <sheetData>
    <row r="2" spans="1:10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>
      <c r="B4" s="2"/>
      <c r="C4" s="1"/>
      <c r="D4" s="1"/>
      <c r="E4" s="27"/>
      <c r="F4" s="27"/>
      <c r="G4" s="3"/>
      <c r="H4" s="3"/>
      <c r="I4" s="4"/>
    </row>
    <row r="5" spans="1:10">
      <c r="B5" s="2"/>
      <c r="C5" s="1"/>
      <c r="D5" s="1"/>
      <c r="E5" s="27"/>
      <c r="F5" s="27"/>
      <c r="G5" s="5"/>
      <c r="H5" s="2"/>
      <c r="I5" s="5"/>
    </row>
    <row r="6" spans="1:10">
      <c r="A6" s="182" t="s">
        <v>0</v>
      </c>
      <c r="B6" s="182"/>
      <c r="C6" s="182"/>
      <c r="D6" s="182"/>
      <c r="E6" s="182"/>
      <c r="F6" s="182"/>
      <c r="G6" s="182"/>
      <c r="H6" s="182"/>
      <c r="I6" s="182"/>
    </row>
    <row r="7" spans="1:10">
      <c r="B7" s="2"/>
      <c r="C7" s="7"/>
      <c r="D7" s="7"/>
      <c r="E7" s="51"/>
      <c r="F7" s="51"/>
      <c r="G7" s="5"/>
      <c r="H7" s="2"/>
      <c r="I7" s="5"/>
    </row>
    <row r="8" spans="1:10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>
      <c r="B23" s="2"/>
      <c r="C23" s="1"/>
      <c r="D23" s="1"/>
      <c r="E23" s="27"/>
      <c r="F23" s="27"/>
      <c r="G23" s="2"/>
      <c r="H23" s="2"/>
      <c r="I23" s="5"/>
    </row>
    <row r="24" spans="1:10" ht="13.5" thickBot="1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5" thickTop="1">
      <c r="B25" s="2"/>
      <c r="C25" s="1"/>
      <c r="D25" s="1"/>
      <c r="E25" s="27"/>
      <c r="F25" s="27"/>
      <c r="G25" s="1"/>
      <c r="H25" s="2"/>
      <c r="I25" s="5"/>
    </row>
    <row r="26" spans="1:10">
      <c r="B26" s="2"/>
      <c r="C26" s="9"/>
      <c r="D26" s="1"/>
      <c r="E26" s="27"/>
      <c r="F26" s="27"/>
      <c r="G26" s="12"/>
      <c r="H26" s="3"/>
      <c r="I26" s="2"/>
    </row>
    <row r="27" spans="1:10">
      <c r="A27" s="183" t="s">
        <v>122</v>
      </c>
      <c r="B27" s="183"/>
      <c r="C27" s="183"/>
      <c r="D27" s="183"/>
      <c r="E27" s="183"/>
      <c r="F27" s="183"/>
      <c r="G27" s="183"/>
      <c r="H27" s="183"/>
      <c r="I27" s="183"/>
    </row>
    <row r="28" spans="1:10">
      <c r="B28" s="2"/>
      <c r="C28" s="11"/>
      <c r="D28" s="1"/>
      <c r="E28" s="27"/>
      <c r="F28" s="27"/>
      <c r="G28" s="1"/>
      <c r="H28" s="1"/>
      <c r="I28" s="2"/>
    </row>
    <row r="29" spans="1:10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>
      <c r="B30" s="9" t="s">
        <v>1</v>
      </c>
      <c r="C30" s="9"/>
      <c r="D30" s="1"/>
      <c r="E30" s="27"/>
      <c r="F30" s="27"/>
      <c r="G30" s="12"/>
      <c r="H30" s="3"/>
      <c r="I30" s="2"/>
    </row>
    <row r="31" spans="1:10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>
      <c r="B37" s="1"/>
      <c r="C37" s="9"/>
      <c r="D37" s="1"/>
      <c r="G37" s="10"/>
      <c r="H37" s="3"/>
      <c r="I37" s="5"/>
    </row>
    <row r="38" spans="1:9">
      <c r="B38" s="1"/>
      <c r="C38" s="9"/>
      <c r="D38" s="1"/>
      <c r="G38" s="10"/>
      <c r="H38" s="3"/>
      <c r="I38" s="5"/>
    </row>
    <row r="39" spans="1:9">
      <c r="A39" s="1"/>
      <c r="B39" s="2"/>
      <c r="C39" s="9"/>
      <c r="D39" s="1"/>
      <c r="E39" s="27"/>
      <c r="F39" s="27"/>
      <c r="G39" s="10"/>
      <c r="H39" s="3"/>
      <c r="I39" s="5"/>
    </row>
    <row r="40" spans="1:9">
      <c r="B40" s="1" t="s">
        <v>8</v>
      </c>
      <c r="C40" s="9"/>
      <c r="D40" s="1"/>
      <c r="E40" s="27"/>
      <c r="F40" s="27"/>
      <c r="G40" s="10"/>
      <c r="H40" s="3"/>
      <c r="I40" s="5"/>
    </row>
    <row r="41" spans="1:9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>
      <c r="A47" s="1"/>
      <c r="B47" s="2"/>
      <c r="C47" s="9"/>
      <c r="D47" s="1"/>
      <c r="E47" s="27"/>
      <c r="F47" s="27"/>
      <c r="G47" s="10"/>
      <c r="H47" s="3"/>
      <c r="I47" s="5"/>
    </row>
    <row r="48" spans="1:9">
      <c r="B48" s="1" t="s">
        <v>10</v>
      </c>
      <c r="C48" s="9"/>
      <c r="D48" s="1"/>
      <c r="E48" s="27"/>
      <c r="F48" s="27"/>
      <c r="G48" s="10"/>
      <c r="H48" s="3"/>
      <c r="I48" s="5"/>
    </row>
    <row r="49" spans="1:9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>
      <c r="A51" s="1"/>
      <c r="B51" s="2"/>
      <c r="C51" s="9"/>
      <c r="D51" s="1"/>
      <c r="E51" s="27"/>
      <c r="F51" s="27"/>
      <c r="G51" s="10"/>
      <c r="H51" s="3"/>
      <c r="I51" s="5"/>
    </row>
    <row r="52" spans="1:9">
      <c r="B52" s="1" t="s">
        <v>12</v>
      </c>
      <c r="C52" s="9"/>
      <c r="D52" s="1"/>
      <c r="E52" s="27"/>
      <c r="F52" s="27"/>
      <c r="G52" s="10"/>
      <c r="H52" s="3"/>
      <c r="I52" s="5"/>
    </row>
    <row r="53" spans="1:9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>
      <c r="A59" s="1"/>
      <c r="B59" s="2"/>
      <c r="C59" s="9"/>
      <c r="D59" s="1"/>
      <c r="E59" s="47"/>
      <c r="F59" s="47"/>
      <c r="G59" s="10"/>
      <c r="H59" s="3"/>
      <c r="I59" s="5"/>
    </row>
    <row r="60" spans="1:9">
      <c r="B60" s="1" t="s">
        <v>14</v>
      </c>
      <c r="C60" s="9"/>
      <c r="D60" s="1"/>
      <c r="E60" s="47"/>
      <c r="F60" s="47"/>
      <c r="G60" s="10"/>
      <c r="H60" s="3"/>
      <c r="I60" s="5"/>
    </row>
    <row r="61" spans="1:9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>
      <c r="A67" s="1"/>
      <c r="B67" s="2"/>
      <c r="C67" s="9"/>
      <c r="D67" s="1"/>
      <c r="E67" s="47"/>
      <c r="F67" s="47"/>
      <c r="G67" s="10"/>
      <c r="H67" s="3"/>
      <c r="I67" s="5"/>
    </row>
    <row r="68" spans="1:9">
      <c r="B68" s="1" t="s">
        <v>16</v>
      </c>
      <c r="C68" s="9"/>
      <c r="D68" s="1"/>
      <c r="E68" s="47"/>
      <c r="F68" s="47"/>
      <c r="G68" s="10"/>
      <c r="H68" s="3"/>
      <c r="I68" s="5"/>
    </row>
    <row r="69" spans="1:9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>
      <c r="A75" s="1"/>
      <c r="B75" s="2"/>
      <c r="C75" s="9"/>
      <c r="D75" s="1"/>
      <c r="E75" s="27"/>
      <c r="F75" s="27"/>
      <c r="G75" s="10"/>
      <c r="H75" s="3"/>
      <c r="I75" s="5"/>
    </row>
    <row r="76" spans="1:9">
      <c r="A76" s="1"/>
      <c r="B76" s="2"/>
      <c r="C76" s="9"/>
      <c r="D76" s="1"/>
      <c r="E76" s="27"/>
      <c r="F76" s="27"/>
      <c r="G76" s="10"/>
      <c r="H76" s="3"/>
      <c r="I76" s="5"/>
    </row>
    <row r="77" spans="1:9">
      <c r="B77" s="1" t="s">
        <v>18</v>
      </c>
      <c r="C77" s="9"/>
      <c r="D77" s="1"/>
      <c r="E77" s="27"/>
      <c r="F77" s="27"/>
      <c r="G77" s="10"/>
      <c r="H77" s="3"/>
      <c r="I77" s="5"/>
    </row>
    <row r="78" spans="1:9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>
      <c r="A84" s="1"/>
      <c r="B84" s="2"/>
      <c r="C84" s="9"/>
      <c r="D84" s="1"/>
      <c r="E84" s="27"/>
      <c r="F84" s="27"/>
      <c r="G84" s="10"/>
      <c r="H84" s="3"/>
      <c r="I84" s="5"/>
    </row>
    <row r="85" spans="1:9">
      <c r="B85" s="1" t="s">
        <v>20</v>
      </c>
      <c r="C85" s="9"/>
      <c r="D85" s="1"/>
      <c r="E85" s="27"/>
      <c r="F85" s="27"/>
      <c r="G85" s="10"/>
      <c r="H85" s="3"/>
      <c r="I85" s="5"/>
    </row>
    <row r="86" spans="1:9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>
      <c r="A91" s="1"/>
      <c r="B91" s="2"/>
      <c r="C91" s="9"/>
      <c r="D91" s="1"/>
      <c r="E91" s="27"/>
      <c r="F91" s="27"/>
      <c r="G91" s="10"/>
      <c r="H91" s="3"/>
      <c r="I91" s="5"/>
    </row>
    <row r="92" spans="1:9">
      <c r="B92" s="1" t="s">
        <v>24</v>
      </c>
      <c r="C92" s="9"/>
      <c r="D92" s="1"/>
      <c r="E92" s="27"/>
      <c r="F92" s="27"/>
      <c r="G92" s="10"/>
      <c r="H92" s="3"/>
      <c r="I92" s="5"/>
    </row>
    <row r="93" spans="1:9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>
      <c r="A99" s="1"/>
      <c r="B99" s="2"/>
      <c r="C99" s="9"/>
      <c r="D99" s="1"/>
      <c r="E99" s="27"/>
      <c r="F99" s="27"/>
      <c r="G99" s="10"/>
      <c r="H99" s="3"/>
      <c r="I99" s="5"/>
    </row>
    <row r="100" spans="1:9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>
      <c r="A107" s="1"/>
      <c r="B107" s="2"/>
      <c r="C107" s="9"/>
      <c r="D107" s="1"/>
      <c r="E107" s="27"/>
      <c r="F107" s="27"/>
      <c r="G107" s="10"/>
      <c r="H107" s="3"/>
      <c r="I107" s="5"/>
    </row>
    <row r="108" spans="1:9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>
      <c r="A111" s="7"/>
      <c r="B111" s="2"/>
      <c r="C111" s="9"/>
      <c r="D111" s="1"/>
      <c r="E111" s="27"/>
      <c r="F111" s="27"/>
      <c r="G111" s="10"/>
      <c r="H111" s="3"/>
      <c r="I111" s="5"/>
    </row>
    <row r="112" spans="1:9">
      <c r="A112" s="7"/>
      <c r="B112" s="2"/>
      <c r="C112" s="9"/>
      <c r="D112" s="1"/>
      <c r="E112" s="27"/>
      <c r="F112" s="27"/>
      <c r="G112" s="10"/>
      <c r="H112" s="3"/>
      <c r="I112" s="5"/>
    </row>
    <row r="113" spans="1:9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>
      <c r="A123" s="1"/>
      <c r="B123" s="2"/>
      <c r="C123" s="9"/>
      <c r="D123" s="1"/>
      <c r="E123" s="27"/>
      <c r="F123" s="27"/>
      <c r="G123" s="10"/>
      <c r="H123" s="3"/>
      <c r="I123" s="5"/>
    </row>
    <row r="124" spans="1:9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>
      <c r="A133" s="1"/>
      <c r="B133" s="2"/>
      <c r="C133" s="9"/>
      <c r="D133" s="1"/>
      <c r="E133" s="27"/>
      <c r="F133" s="27"/>
      <c r="G133" s="10"/>
      <c r="H133" s="3"/>
      <c r="I133" s="5"/>
    </row>
    <row r="134" spans="1:9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>
      <c r="A144" s="1"/>
      <c r="B144" s="2"/>
      <c r="C144" s="9"/>
      <c r="D144" s="1"/>
      <c r="E144" s="27"/>
      <c r="F144" s="27"/>
      <c r="G144" s="10"/>
      <c r="H144" s="3"/>
      <c r="I144" s="5"/>
    </row>
    <row r="145" spans="1:9">
      <c r="A145" s="1"/>
      <c r="B145" s="2"/>
      <c r="C145" s="9"/>
      <c r="D145" s="1"/>
      <c r="E145" s="27"/>
      <c r="F145" s="27"/>
      <c r="G145" s="10"/>
      <c r="H145" s="3"/>
      <c r="I145" s="5"/>
    </row>
    <row r="146" spans="1:9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>
      <c r="C147" s="9"/>
      <c r="D147" s="1"/>
      <c r="E147" s="27"/>
      <c r="F147" s="27"/>
      <c r="G147" s="10"/>
      <c r="H147" s="3"/>
      <c r="I147" s="5"/>
    </row>
    <row r="148" spans="1:9" ht="12" customHeight="1">
      <c r="C148" s="9"/>
      <c r="D148" s="1"/>
      <c r="E148" s="27"/>
      <c r="F148" s="27"/>
      <c r="G148" s="10"/>
      <c r="H148" s="3"/>
      <c r="I148" s="5"/>
    </row>
    <row r="149" spans="1:9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>
      <c r="A158" s="1"/>
      <c r="B158" s="2"/>
      <c r="C158" s="9"/>
      <c r="D158" s="1"/>
      <c r="E158" s="27"/>
      <c r="F158" s="27"/>
      <c r="G158" s="10"/>
      <c r="H158" s="3"/>
      <c r="I158" s="5"/>
    </row>
    <row r="159" spans="1:9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>
      <c r="B168" s="1"/>
      <c r="C168" s="9"/>
      <c r="D168" s="1"/>
      <c r="G168" s="10"/>
      <c r="H168" s="3"/>
      <c r="I168" s="5"/>
    </row>
    <row r="169" spans="1:11" s="34" customFormat="1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>
      <c r="B170" s="14"/>
      <c r="C170" s="14"/>
      <c r="D170" s="9"/>
      <c r="E170" s="56"/>
      <c r="F170" s="56"/>
      <c r="G170" s="33"/>
      <c r="H170" s="9"/>
      <c r="I170" s="37"/>
    </row>
    <row r="171" spans="1:11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>
      <c r="B180" s="1"/>
      <c r="C180" s="9"/>
      <c r="D180" s="1"/>
      <c r="E180" s="47"/>
      <c r="F180" s="47"/>
      <c r="G180" s="10"/>
      <c r="H180" s="3"/>
      <c r="I180" s="5"/>
    </row>
    <row r="181" spans="1:11">
      <c r="B181" s="1"/>
      <c r="C181" s="9"/>
      <c r="D181" s="1"/>
      <c r="E181" s="47"/>
      <c r="F181" s="47"/>
      <c r="G181" s="10"/>
      <c r="H181" s="3"/>
      <c r="I181" s="5"/>
    </row>
    <row r="182" spans="1:11">
      <c r="B182" s="1"/>
      <c r="C182" s="9"/>
      <c r="D182" s="1"/>
      <c r="E182" s="47"/>
      <c r="F182" s="47"/>
      <c r="G182" s="10"/>
      <c r="H182" s="3"/>
      <c r="I182" s="5"/>
    </row>
    <row r="183" spans="1:11">
      <c r="B183" s="1"/>
      <c r="C183" s="9"/>
      <c r="D183" s="1"/>
      <c r="E183" s="47"/>
      <c r="F183" s="47"/>
      <c r="G183" s="10"/>
      <c r="H183" s="3"/>
      <c r="I183" s="5"/>
    </row>
    <row r="184" spans="1:11">
      <c r="B184" s="1"/>
      <c r="C184" s="9"/>
      <c r="D184" s="1"/>
      <c r="E184" s="47"/>
      <c r="F184" s="47"/>
      <c r="G184" s="10"/>
      <c r="H184" s="3"/>
      <c r="I184" s="5"/>
    </row>
    <row r="185" spans="1:11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>
      <c r="A193" s="1"/>
      <c r="B193" s="2"/>
      <c r="C193" s="9"/>
      <c r="D193" s="1"/>
      <c r="E193" s="27"/>
      <c r="F193" s="27"/>
      <c r="G193" s="10"/>
      <c r="H193" s="3"/>
      <c r="I193" s="5"/>
    </row>
    <row r="194" spans="1:9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>
      <c r="A199" s="1"/>
      <c r="B199" s="2"/>
      <c r="C199" s="9"/>
      <c r="D199" s="1"/>
      <c r="E199" s="27"/>
      <c r="F199" s="27"/>
      <c r="G199" s="10"/>
      <c r="H199" s="3"/>
      <c r="I199" s="5"/>
    </row>
    <row r="200" spans="1:9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>
      <c r="A208" s="1"/>
      <c r="B208" s="2"/>
      <c r="C208" s="9"/>
      <c r="D208" s="1"/>
      <c r="E208" s="27"/>
      <c r="F208" s="27"/>
      <c r="G208" s="10"/>
      <c r="H208" s="3"/>
      <c r="I208" s="5"/>
    </row>
    <row r="209" spans="1:9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>
      <c r="B218" s="1"/>
      <c r="C218" s="9"/>
      <c r="D218" s="1"/>
      <c r="E218" s="54"/>
      <c r="F218" s="54"/>
      <c r="G218" s="10"/>
      <c r="H218" s="3"/>
      <c r="I218" s="5"/>
    </row>
    <row r="219" spans="1:9">
      <c r="B219" s="1"/>
      <c r="C219" s="9"/>
      <c r="D219" s="1"/>
      <c r="E219" s="54"/>
      <c r="F219" s="54"/>
      <c r="G219" s="10"/>
      <c r="H219" s="3"/>
      <c r="I219" s="5"/>
    </row>
    <row r="220" spans="1:9">
      <c r="B220" s="1"/>
      <c r="C220" s="9"/>
      <c r="D220" s="1"/>
      <c r="E220" s="54"/>
      <c r="F220" s="54"/>
      <c r="G220" s="10"/>
      <c r="H220" s="3"/>
      <c r="I220" s="5"/>
    </row>
    <row r="221" spans="1:9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>
      <c r="A228" s="1"/>
      <c r="B228" s="2"/>
      <c r="C228" s="9"/>
      <c r="D228" s="1"/>
      <c r="E228" s="27"/>
      <c r="F228" s="27"/>
      <c r="G228" s="10"/>
      <c r="H228" s="3"/>
      <c r="I228" s="5"/>
    </row>
    <row r="229" spans="1:9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>
      <c r="A235" s="1"/>
      <c r="B235" s="2"/>
      <c r="C235" s="9"/>
      <c r="D235" s="1"/>
      <c r="E235" s="27"/>
      <c r="F235" s="27"/>
      <c r="G235" s="10"/>
      <c r="H235" s="3"/>
      <c r="I235" s="5"/>
    </row>
    <row r="236" spans="1:9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>
      <c r="A244" s="1"/>
      <c r="B244" s="2"/>
      <c r="C244" s="9"/>
      <c r="D244" s="1"/>
      <c r="G244" s="10"/>
      <c r="H244" s="3"/>
      <c r="I244" s="5"/>
    </row>
    <row r="245" spans="1:9">
      <c r="B245" t="s">
        <v>57</v>
      </c>
      <c r="D245" s="1"/>
      <c r="G245" s="10"/>
      <c r="H245" s="3"/>
      <c r="I245" s="5"/>
    </row>
    <row r="246" spans="1:9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>
      <c r="A255" s="2"/>
      <c r="B255" s="2"/>
      <c r="C255" s="9"/>
      <c r="D255" s="1"/>
      <c r="E255" s="27"/>
      <c r="F255" s="27"/>
      <c r="G255" s="16"/>
      <c r="H255" s="3"/>
      <c r="I255" s="5"/>
    </row>
    <row r="256" spans="1:9">
      <c r="A256" s="2"/>
      <c r="B256" s="2"/>
      <c r="C256" s="9"/>
      <c r="D256" s="1"/>
      <c r="E256" s="27"/>
      <c r="F256" s="27"/>
      <c r="G256" s="16"/>
      <c r="H256" s="3"/>
      <c r="I256" s="5"/>
    </row>
    <row r="257" spans="1:9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>
      <c r="A266" s="35"/>
      <c r="C266" s="9"/>
      <c r="D266" s="7"/>
      <c r="E266" s="51"/>
      <c r="F266" s="72"/>
      <c r="G266" s="16"/>
      <c r="H266" s="1"/>
      <c r="I266" s="5"/>
    </row>
    <row r="267" spans="1:9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>
      <c r="A276" s="35"/>
      <c r="C276" s="9"/>
      <c r="D276" s="7"/>
      <c r="E276" s="51"/>
      <c r="F276" s="72"/>
      <c r="G276" s="16"/>
      <c r="H276" s="1"/>
      <c r="I276" s="5"/>
    </row>
    <row r="277" spans="1:9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>
      <c r="A281" s="35"/>
      <c r="C281" s="9"/>
      <c r="D281" s="7"/>
      <c r="E281" s="51"/>
      <c r="F281" s="72"/>
      <c r="G281" s="16"/>
      <c r="H281" s="1"/>
      <c r="I281" s="5"/>
    </row>
    <row r="282" spans="1:9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>
      <c r="A291" s="35"/>
      <c r="C291" s="9"/>
      <c r="D291" s="7"/>
      <c r="E291" s="71"/>
      <c r="F291" s="72"/>
      <c r="G291" s="16"/>
      <c r="H291" s="1"/>
      <c r="I291" s="5"/>
    </row>
    <row r="292" spans="1:9">
      <c r="A292" s="35"/>
      <c r="C292" s="9"/>
      <c r="D292" s="7"/>
      <c r="E292" s="71"/>
      <c r="F292" s="72"/>
      <c r="G292" s="16"/>
      <c r="H292" s="1"/>
      <c r="I292" s="5"/>
    </row>
    <row r="293" spans="1:9" s="34" customFormat="1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>
      <c r="A314" s="35"/>
      <c r="C314" s="9"/>
      <c r="D314" s="7"/>
      <c r="E314" s="84"/>
      <c r="F314" s="51"/>
      <c r="G314" s="16"/>
      <c r="H314" s="1"/>
      <c r="I314" s="5"/>
    </row>
    <row r="315" spans="1:9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>
      <c r="A321" s="2"/>
      <c r="B321" s="70"/>
      <c r="C321" s="9"/>
      <c r="D321" s="1"/>
      <c r="E321" s="47"/>
      <c r="G321" s="10"/>
      <c r="H321" s="2"/>
      <c r="I321" s="5"/>
    </row>
    <row r="322" spans="1:9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>
      <c r="A327" s="2"/>
      <c r="C327" s="9"/>
      <c r="D327" s="1"/>
      <c r="E327" s="47"/>
      <c r="G327" s="10"/>
      <c r="H327" s="2"/>
      <c r="I327" s="5"/>
    </row>
    <row r="328" spans="1:9">
      <c r="A328" s="2"/>
      <c r="C328" s="9"/>
      <c r="D328" s="1"/>
      <c r="E328" s="47"/>
      <c r="G328" s="10"/>
      <c r="H328" s="2"/>
      <c r="I328" s="5"/>
    </row>
    <row r="329" spans="1:9">
      <c r="A329" s="2"/>
      <c r="B329" s="6" t="s">
        <v>53</v>
      </c>
      <c r="D329" s="1"/>
      <c r="E329" s="47"/>
      <c r="G329" s="10"/>
      <c r="H329" s="2"/>
      <c r="I329" s="5"/>
    </row>
    <row r="330" spans="1:9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>
      <c r="A369" s="2"/>
      <c r="B369" s="6"/>
      <c r="C369" s="9"/>
      <c r="D369" s="1"/>
      <c r="E369" s="47"/>
      <c r="F369" s="47"/>
      <c r="G369" s="10"/>
      <c r="H369" s="2"/>
      <c r="I369" s="5"/>
    </row>
    <row r="370" spans="1:9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>
      <c r="A375" s="2"/>
      <c r="B375" s="6"/>
      <c r="C375" s="9"/>
      <c r="D375" s="1"/>
      <c r="E375" s="47"/>
      <c r="F375" s="47"/>
      <c r="G375" s="10"/>
      <c r="H375" s="2"/>
      <c r="I375" s="5"/>
    </row>
    <row r="376" spans="1:9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>
      <c r="A379" s="2"/>
      <c r="B379" s="6"/>
      <c r="C379" s="9"/>
      <c r="D379" s="1"/>
      <c r="E379" s="47"/>
      <c r="F379" s="47"/>
      <c r="G379" s="10"/>
      <c r="H379" s="2"/>
      <c r="I379" s="5"/>
    </row>
    <row r="380" spans="1:9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>
      <c r="A424" s="1"/>
      <c r="C424" s="31"/>
      <c r="D424" s="1"/>
      <c r="E424" s="63"/>
      <c r="F424" s="63"/>
      <c r="G424" s="18"/>
      <c r="H424" s="2"/>
      <c r="I424" s="5"/>
    </row>
    <row r="425" spans="1:11">
      <c r="A425" s="1"/>
      <c r="C425" s="31"/>
      <c r="D425" s="1"/>
      <c r="E425" s="63"/>
      <c r="F425" s="63"/>
      <c r="G425" s="18"/>
      <c r="H425" s="2"/>
      <c r="I425" s="5"/>
    </row>
    <row r="426" spans="1:11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>
      <c r="B432" s="94"/>
      <c r="C432" s="75"/>
      <c r="D432" s="63"/>
      <c r="F432" s="95"/>
      <c r="G432" s="18"/>
      <c r="H432" s="2"/>
      <c r="I432" s="5"/>
    </row>
    <row r="433" spans="1:9">
      <c r="B433" s="94"/>
      <c r="C433" s="75"/>
      <c r="D433" s="63"/>
      <c r="F433" s="95"/>
      <c r="G433" s="18"/>
      <c r="H433" s="2"/>
      <c r="I433" s="5"/>
    </row>
    <row r="434" spans="1:9">
      <c r="B434" s="94"/>
      <c r="C434" s="75"/>
      <c r="D434" s="63"/>
      <c r="F434" s="95"/>
      <c r="G434" s="18"/>
      <c r="H434" s="2"/>
      <c r="I434" s="5"/>
    </row>
    <row r="437" spans="1:9">
      <c r="A437" s="183" t="s">
        <v>125</v>
      </c>
      <c r="B437" s="183"/>
      <c r="C437" s="183"/>
      <c r="D437" s="183"/>
      <c r="E437" s="183"/>
      <c r="F437" s="183"/>
      <c r="G437" s="183"/>
      <c r="H437" s="183"/>
      <c r="I437" s="183"/>
    </row>
    <row r="439" spans="1:9">
      <c r="A439" s="14" t="s">
        <v>77</v>
      </c>
      <c r="D439" s="19"/>
      <c r="E439" s="42"/>
      <c r="F439" s="42"/>
      <c r="G439" s="19"/>
      <c r="H439" s="3"/>
      <c r="I439" s="4"/>
    </row>
    <row r="440" spans="1:9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>
      <c r="B443" s="20"/>
      <c r="C443" s="19"/>
      <c r="D443" s="19"/>
      <c r="E443" s="54"/>
      <c r="F443" s="54"/>
      <c r="G443" s="22"/>
      <c r="H443" s="22"/>
      <c r="I443" s="2"/>
    </row>
    <row r="444" spans="1:9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>
      <c r="B445" s="20"/>
      <c r="C445" s="19"/>
      <c r="D445" s="19"/>
      <c r="E445" s="42"/>
      <c r="F445" s="42"/>
      <c r="G445" s="22"/>
      <c r="H445" s="22"/>
      <c r="I445" s="2"/>
    </row>
    <row r="446" spans="1:9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>
      <c r="B459" s="20"/>
      <c r="C459" s="19"/>
      <c r="D459" s="19"/>
      <c r="E459" s="54"/>
      <c r="F459" s="54"/>
      <c r="G459" s="22"/>
      <c r="H459" s="22"/>
      <c r="I459" s="2"/>
    </row>
    <row r="460" spans="1:11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>
      <c r="B461" s="20"/>
      <c r="C461" s="14"/>
      <c r="D461" s="19"/>
      <c r="E461" s="42"/>
      <c r="F461" s="42"/>
      <c r="G461" s="22"/>
      <c r="H461" s="22"/>
      <c r="I461" s="19"/>
    </row>
    <row r="462" spans="1:11">
      <c r="A462" s="35" t="s">
        <v>92</v>
      </c>
      <c r="D462" s="19"/>
      <c r="E462" s="42"/>
      <c r="F462" s="42"/>
      <c r="G462" s="22"/>
      <c r="H462" s="22"/>
      <c r="I462" s="19"/>
    </row>
    <row r="463" spans="1:11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>
      <c r="B467" s="20"/>
      <c r="C467" s="19"/>
      <c r="D467" s="19"/>
      <c r="E467" s="54"/>
      <c r="F467" s="54"/>
      <c r="G467" s="22"/>
      <c r="H467" s="22"/>
      <c r="I467" s="20"/>
    </row>
    <row r="468" spans="1:11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>
      <c r="B469" s="35"/>
      <c r="C469" s="19"/>
      <c r="D469" s="19"/>
      <c r="E469" s="42"/>
      <c r="F469" s="42"/>
      <c r="G469" s="22"/>
      <c r="H469" s="22"/>
      <c r="I469" s="19"/>
    </row>
    <row r="470" spans="1:11">
      <c r="B470" s="35"/>
      <c r="C470" s="19"/>
      <c r="D470" s="19"/>
      <c r="E470" s="42"/>
      <c r="F470" s="42"/>
      <c r="G470" s="22"/>
      <c r="H470" s="22"/>
      <c r="I470" s="19"/>
    </row>
    <row r="471" spans="1:11">
      <c r="B471" s="35"/>
      <c r="C471" s="19"/>
      <c r="D471" s="19"/>
      <c r="E471" s="42"/>
      <c r="F471" s="42"/>
      <c r="G471" s="22"/>
      <c r="H471" s="22"/>
      <c r="I471" s="19"/>
    </row>
    <row r="472" spans="1:11">
      <c r="B472" s="20"/>
      <c r="C472" s="19"/>
      <c r="D472" s="19"/>
      <c r="E472" s="42"/>
      <c r="F472" s="42"/>
      <c r="G472" s="22"/>
      <c r="H472" s="22"/>
      <c r="I472" s="19"/>
    </row>
    <row r="473" spans="1:11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>
      <c r="C493" s="19"/>
      <c r="D493" s="19"/>
      <c r="E493" s="42"/>
      <c r="F493" s="42"/>
      <c r="G493" s="22"/>
      <c r="H493" s="22"/>
      <c r="I493" s="19"/>
    </row>
    <row r="494" spans="1:11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>
      <c r="B495" s="20"/>
      <c r="C495" s="19"/>
      <c r="D495" s="19"/>
      <c r="E495" s="42"/>
      <c r="F495" s="42"/>
      <c r="G495" s="22"/>
      <c r="H495" s="22"/>
      <c r="I495" s="19"/>
    </row>
    <row r="496" spans="1:11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>
      <c r="B513" s="20"/>
      <c r="C513" s="19"/>
      <c r="D513" s="19"/>
      <c r="E513" s="42"/>
      <c r="F513" s="42"/>
      <c r="G513" s="21"/>
      <c r="H513" s="24"/>
      <c r="I513" s="38"/>
    </row>
    <row r="514" spans="1:9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>
      <c r="B515" s="20"/>
      <c r="C515" s="19"/>
      <c r="D515" s="19"/>
      <c r="E515" s="42"/>
      <c r="F515" s="42"/>
      <c r="G515" s="21"/>
      <c r="H515" s="24"/>
      <c r="I515" s="38"/>
    </row>
    <row r="516" spans="1:9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>
      <c r="B517" s="20"/>
      <c r="C517" s="31"/>
      <c r="D517" s="19"/>
      <c r="E517" s="54"/>
      <c r="F517" s="54"/>
      <c r="G517" s="25"/>
      <c r="H517" s="24"/>
      <c r="I517" s="38"/>
    </row>
    <row r="518" spans="1:9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>
      <c r="B521" s="94"/>
      <c r="C521" s="75"/>
      <c r="D521" s="19"/>
      <c r="E521" s="54"/>
      <c r="F521" s="95"/>
      <c r="G521" s="25"/>
      <c r="H521" s="24"/>
      <c r="I521" s="38"/>
    </row>
    <row r="522" spans="1:9">
      <c r="B522" s="94"/>
      <c r="C522" s="75"/>
      <c r="D522" s="19"/>
      <c r="E522" s="54"/>
      <c r="F522" s="95"/>
      <c r="G522" s="25"/>
      <c r="H522" s="24"/>
      <c r="I522" s="38"/>
    </row>
    <row r="523" spans="1:9">
      <c r="B523" s="20"/>
      <c r="C523" s="17"/>
      <c r="D523" s="19"/>
      <c r="E523" s="54"/>
      <c r="F523" s="54"/>
      <c r="G523" s="25"/>
      <c r="H523" s="24"/>
      <c r="I523" s="38"/>
    </row>
    <row r="524" spans="1:9" ht="13.5" thickBot="1">
      <c r="B524" s="184" t="s">
        <v>361</v>
      </c>
      <c r="C524" s="184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5" thickTop="1">
      <c r="B525" s="31"/>
      <c r="C525" s="31"/>
      <c r="D525" s="19"/>
      <c r="E525" s="63"/>
      <c r="F525" s="63"/>
      <c r="G525" s="25"/>
      <c r="H525" s="24"/>
      <c r="I525" s="38"/>
    </row>
    <row r="526" spans="1:9">
      <c r="C526" s="31"/>
      <c r="D526" s="19"/>
      <c r="E526" s="63"/>
      <c r="F526" s="63"/>
      <c r="G526" s="25"/>
      <c r="H526" s="24"/>
      <c r="I526" s="38"/>
    </row>
    <row r="527" spans="1:9">
      <c r="G527" s="25"/>
      <c r="H527" s="24"/>
      <c r="I527" s="38"/>
    </row>
    <row r="528" spans="1:9">
      <c r="G528" s="25"/>
      <c r="H528" s="24"/>
      <c r="I528" s="38"/>
    </row>
    <row r="529" spans="2:9">
      <c r="G529" s="25"/>
      <c r="H529" s="24"/>
      <c r="I529" s="38"/>
    </row>
    <row r="530" spans="2:9">
      <c r="G530" s="25"/>
      <c r="H530" s="24"/>
      <c r="I530" s="38"/>
    </row>
    <row r="531" spans="2:9">
      <c r="B531" s="20"/>
      <c r="C531" s="19"/>
      <c r="D531" s="19"/>
      <c r="E531" s="42"/>
      <c r="F531" s="42"/>
      <c r="G531" s="19"/>
      <c r="H531" s="19"/>
      <c r="I531" s="20"/>
    </row>
    <row r="532" spans="2:9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>
      <c r="B535" s="26" t="s">
        <v>148</v>
      </c>
      <c r="C535" t="s">
        <v>149</v>
      </c>
      <c r="E535" s="41">
        <v>1869964.73</v>
      </c>
    </row>
    <row r="536" spans="2:9">
      <c r="B536" s="26" t="s">
        <v>137</v>
      </c>
      <c r="C536" t="s">
        <v>143</v>
      </c>
      <c r="E536" s="41">
        <v>58224914.079999998</v>
      </c>
    </row>
    <row r="537" spans="2:9">
      <c r="B537" s="26" t="s">
        <v>150</v>
      </c>
      <c r="C537" t="s">
        <v>151</v>
      </c>
      <c r="E537" s="41">
        <v>2290120.5</v>
      </c>
    </row>
    <row r="538" spans="2:9">
      <c r="B538" s="26" t="s">
        <v>152</v>
      </c>
      <c r="C538" t="s">
        <v>153</v>
      </c>
      <c r="E538" s="41">
        <v>12097</v>
      </c>
      <c r="G538" s="43"/>
    </row>
    <row r="539" spans="2:9">
      <c r="C539" s="26" t="s">
        <v>368</v>
      </c>
      <c r="E539" s="44">
        <f>SUM(E533:E538)</f>
        <v>337293496.96999997</v>
      </c>
      <c r="F539" s="47"/>
      <c r="G539" s="43"/>
    </row>
    <row r="540" spans="2:9">
      <c r="G540" s="43"/>
    </row>
    <row r="541" spans="2:9">
      <c r="B541" s="26" t="s">
        <v>166</v>
      </c>
      <c r="C541" t="s">
        <v>168</v>
      </c>
      <c r="E541" s="41">
        <v>114201.76</v>
      </c>
      <c r="G541" s="43"/>
    </row>
    <row r="542" spans="2:9">
      <c r="B542" s="26" t="s">
        <v>167</v>
      </c>
      <c r="C542" t="s">
        <v>169</v>
      </c>
      <c r="E542" s="41">
        <v>14317517.109999999</v>
      </c>
      <c r="G542" s="43"/>
    </row>
    <row r="543" spans="2:9">
      <c r="B543" s="26" t="s">
        <v>138</v>
      </c>
      <c r="C543" t="s">
        <v>144</v>
      </c>
      <c r="E543" s="41">
        <v>14833195.98</v>
      </c>
    </row>
    <row r="544" spans="2:9">
      <c r="B544" s="26" t="s">
        <v>170</v>
      </c>
      <c r="C544" t="s">
        <v>171</v>
      </c>
      <c r="E544" s="41">
        <v>4441484.08</v>
      </c>
    </row>
    <row r="545" spans="2:7">
      <c r="B545" s="26" t="s">
        <v>174</v>
      </c>
      <c r="C545" t="s">
        <v>175</v>
      </c>
      <c r="E545" s="41">
        <v>1358627</v>
      </c>
    </row>
    <row r="546" spans="2:7">
      <c r="B546" s="26" t="s">
        <v>176</v>
      </c>
      <c r="C546" t="s">
        <v>177</v>
      </c>
      <c r="E546" s="41">
        <v>5008136.59</v>
      </c>
    </row>
    <row r="547" spans="2:7">
      <c r="B547" s="26" t="s">
        <v>278</v>
      </c>
      <c r="C547" t="s">
        <v>279</v>
      </c>
      <c r="E547" s="41">
        <v>11462977.630000001</v>
      </c>
      <c r="G547" s="43"/>
    </row>
    <row r="548" spans="2:7">
      <c r="B548" s="26" t="s">
        <v>139</v>
      </c>
      <c r="C548" t="s">
        <v>282</v>
      </c>
      <c r="E548" s="41">
        <v>8693.85</v>
      </c>
      <c r="G548" s="43"/>
    </row>
    <row r="549" spans="2:7">
      <c r="B549" s="26" t="s">
        <v>140</v>
      </c>
      <c r="C549" t="s">
        <v>141</v>
      </c>
      <c r="E549" s="41">
        <v>358838.65</v>
      </c>
    </row>
    <row r="550" spans="2:7">
      <c r="B550" s="26" t="s">
        <v>280</v>
      </c>
      <c r="C550" t="s">
        <v>281</v>
      </c>
      <c r="E550" s="41">
        <v>830680</v>
      </c>
    </row>
    <row r="551" spans="2:7">
      <c r="B551" s="26" t="s">
        <v>283</v>
      </c>
      <c r="C551" t="s">
        <v>284</v>
      </c>
      <c r="E551" s="41">
        <v>2762880.23</v>
      </c>
    </row>
    <row r="552" spans="2:7">
      <c r="B552" s="26" t="s">
        <v>210</v>
      </c>
      <c r="C552" t="s">
        <v>342</v>
      </c>
      <c r="E552" s="41">
        <v>1813195</v>
      </c>
    </row>
    <row r="553" spans="2:7">
      <c r="B553" s="26" t="s">
        <v>285</v>
      </c>
      <c r="C553" t="s">
        <v>286</v>
      </c>
      <c r="E553" s="41">
        <v>22831409.629999999</v>
      </c>
    </row>
    <row r="554" spans="2:7">
      <c r="B554" s="26" t="s">
        <v>287</v>
      </c>
      <c r="C554" t="s">
        <v>289</v>
      </c>
      <c r="E554" s="41">
        <v>732313.83</v>
      </c>
    </row>
    <row r="555" spans="2:7">
      <c r="B555" s="26" t="s">
        <v>288</v>
      </c>
      <c r="C555" t="s">
        <v>290</v>
      </c>
      <c r="E555" s="41">
        <v>6561754</v>
      </c>
    </row>
    <row r="556" spans="2:7">
      <c r="B556" s="26" t="s">
        <v>291</v>
      </c>
      <c r="C556" t="s">
        <v>292</v>
      </c>
      <c r="E556" s="41">
        <v>6503791.6900000004</v>
      </c>
    </row>
    <row r="557" spans="2:7">
      <c r="B557" s="26" t="s">
        <v>142</v>
      </c>
      <c r="C557" t="s">
        <v>143</v>
      </c>
      <c r="E557" s="41">
        <v>59052.57</v>
      </c>
    </row>
    <row r="558" spans="2:7">
      <c r="B558" s="26" t="s">
        <v>319</v>
      </c>
      <c r="C558" t="s">
        <v>320</v>
      </c>
      <c r="E558" s="41">
        <v>16026</v>
      </c>
    </row>
    <row r="559" spans="2:7">
      <c r="C559" s="26" t="s">
        <v>369</v>
      </c>
      <c r="E559" s="44">
        <f>SUM(E541:E558)</f>
        <v>94014775.599999979</v>
      </c>
      <c r="G559" s="43"/>
    </row>
    <row r="561" spans="2:6">
      <c r="B561" s="26" t="s">
        <v>321</v>
      </c>
      <c r="C561" t="s">
        <v>168</v>
      </c>
      <c r="E561" s="41">
        <v>158691.96</v>
      </c>
    </row>
    <row r="562" spans="2:6">
      <c r="B562" s="26" t="s">
        <v>322</v>
      </c>
      <c r="C562" t="s">
        <v>325</v>
      </c>
      <c r="E562" s="41">
        <v>58000.19</v>
      </c>
    </row>
    <row r="563" spans="2:6">
      <c r="B563" s="26" t="s">
        <v>323</v>
      </c>
      <c r="C563" t="s">
        <v>326</v>
      </c>
      <c r="E563" s="41">
        <v>13979096.119999999</v>
      </c>
    </row>
    <row r="564" spans="2:6">
      <c r="B564" s="26" t="s">
        <v>324</v>
      </c>
      <c r="C564" t="s">
        <v>327</v>
      </c>
      <c r="E564" s="41">
        <v>153210.76999999999</v>
      </c>
    </row>
    <row r="565" spans="2:6">
      <c r="B565" s="26" t="s">
        <v>328</v>
      </c>
      <c r="C565" t="s">
        <v>329</v>
      </c>
      <c r="E565" s="41">
        <v>470432.41</v>
      </c>
    </row>
    <row r="566" spans="2:6">
      <c r="B566" s="26" t="s">
        <v>330</v>
      </c>
      <c r="C566" t="s">
        <v>332</v>
      </c>
      <c r="E566" s="41">
        <v>1704569.38</v>
      </c>
    </row>
    <row r="567" spans="2:6">
      <c r="B567" s="26" t="s">
        <v>331</v>
      </c>
      <c r="C567" t="s">
        <v>286</v>
      </c>
      <c r="E567" s="41">
        <v>3388263.7</v>
      </c>
    </row>
    <row r="568" spans="2:6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>
      <c r="B570" s="26" t="s">
        <v>336</v>
      </c>
      <c r="C570" t="s">
        <v>290</v>
      </c>
      <c r="E570" s="41">
        <v>6719856</v>
      </c>
    </row>
    <row r="571" spans="2:6">
      <c r="B571" s="26" t="s">
        <v>337</v>
      </c>
      <c r="C571" t="s">
        <v>338</v>
      </c>
      <c r="E571" s="41">
        <v>22728.67</v>
      </c>
    </row>
    <row r="572" spans="2:6">
      <c r="C572" s="26" t="s">
        <v>370</v>
      </c>
      <c r="E572" s="44">
        <f>SUM(E561:E571)</f>
        <v>58207370.100000001</v>
      </c>
    </row>
    <row r="573" spans="2:6">
      <c r="C573" s="26"/>
      <c r="E573" s="47"/>
    </row>
    <row r="574" spans="2:6" ht="13.5" thickBot="1">
      <c r="B574" s="181" t="s">
        <v>362</v>
      </c>
      <c r="C574" s="181"/>
      <c r="E574" s="68">
        <f>SUM(E572,E559,E539)</f>
        <v>489515642.66999996</v>
      </c>
    </row>
    <row r="575" spans="2:6" ht="13.5" thickTop="1">
      <c r="C575" s="26"/>
      <c r="E575" s="47"/>
    </row>
    <row r="576" spans="2:6">
      <c r="C576" s="26"/>
      <c r="E576" s="47"/>
    </row>
    <row r="577" spans="3:5" ht="13.5" thickBot="1">
      <c r="C577" s="65" t="s">
        <v>357</v>
      </c>
      <c r="D577" s="32"/>
      <c r="E577" s="66">
        <f>SUM(E574,E524)</f>
        <v>8175206918.3899994</v>
      </c>
    </row>
    <row r="578" spans="3:5" ht="13.5" thickTop="1"/>
  </sheetData>
  <mergeCells count="5">
    <mergeCell ref="B574:C574"/>
    <mergeCell ref="A6:I6"/>
    <mergeCell ref="A27:I27"/>
    <mergeCell ref="A437:I437"/>
    <mergeCell ref="B524:C524"/>
  </mergeCells>
  <phoneticPr fontId="11" type="noConversion"/>
  <pageMargins left="0.25" right="0.25" top="1" bottom="0.75" header="0.25" footer="0.25"/>
  <pageSetup orientation="landscape" verticalDpi="0" r:id="rId1"/>
  <headerFooter alignWithMargins="0">
    <oddHeader>&amp;CPUGET SOUND ENERGY
COMPARISON OF CURRENT DEPRECIATION RATES AND PROPOSED DEPRECIATION RATES
AS OF SEPTEMBER 30, 2007</oddHeader>
    <oddFooter>&amp;L&amp;8Prepared by: Laura Schumacher
Date prepared: 10/17/07
&amp;R&amp;8&amp;Z&amp;F</oddFooter>
  </headerFooter>
  <rowBreaks count="1" manualBreakCount="1">
    <brk id="4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2.75"/>
  <cols>
    <col min="1" max="1" width="60.28515625" customWidth="1"/>
    <col min="2" max="2" width="17.7109375" style="41" customWidth="1"/>
    <col min="3" max="3" width="1.85546875" customWidth="1"/>
    <col min="4" max="4" width="17.7109375" style="41" customWidth="1"/>
    <col min="5" max="5" width="18.140625" customWidth="1"/>
  </cols>
  <sheetData>
    <row r="2" spans="1:5" ht="30" customHeight="1" thickBot="1">
      <c r="B2" s="89" t="s">
        <v>372</v>
      </c>
      <c r="C2" s="90"/>
      <c r="D2" s="89" t="s">
        <v>371</v>
      </c>
    </row>
    <row r="4" spans="1:5">
      <c r="A4" s="65" t="s">
        <v>374</v>
      </c>
      <c r="E4" s="43"/>
    </row>
    <row r="5" spans="1:5">
      <c r="A5" s="79" t="s">
        <v>375</v>
      </c>
      <c r="B5" s="47">
        <v>6849066.0999999996</v>
      </c>
      <c r="D5" s="47">
        <v>6800126.1399999997</v>
      </c>
      <c r="E5" s="43"/>
    </row>
    <row r="6" spans="1:5">
      <c r="A6" t="s">
        <v>363</v>
      </c>
    </row>
    <row r="7" spans="1:5">
      <c r="A7" t="s">
        <v>373</v>
      </c>
      <c r="D7" s="47">
        <v>50982.25</v>
      </c>
    </row>
    <row r="8" spans="1:5">
      <c r="A8" t="s">
        <v>390</v>
      </c>
      <c r="D8" s="47">
        <v>-3123.1</v>
      </c>
    </row>
    <row r="9" spans="1:5">
      <c r="A9" t="s">
        <v>391</v>
      </c>
      <c r="D9" s="47">
        <v>811.56</v>
      </c>
    </row>
    <row r="10" spans="1:5">
      <c r="A10" s="19" t="s">
        <v>395</v>
      </c>
      <c r="D10" s="47">
        <v>269.25</v>
      </c>
    </row>
    <row r="11" spans="1:5" ht="13.5" thickBot="1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5" thickTop="1">
      <c r="D12" s="47"/>
    </row>
    <row r="13" spans="1:5">
      <c r="A13" s="65" t="s">
        <v>364</v>
      </c>
      <c r="B13" s="47"/>
      <c r="E13" s="43"/>
    </row>
    <row r="14" spans="1:5">
      <c r="A14" s="79" t="s">
        <v>375</v>
      </c>
      <c r="B14" s="47">
        <v>151384996.91</v>
      </c>
      <c r="D14" s="41">
        <v>150517255.13</v>
      </c>
      <c r="E14" s="43"/>
    </row>
    <row r="15" spans="1:5">
      <c r="A15" t="s">
        <v>363</v>
      </c>
      <c r="B15" s="47"/>
    </row>
    <row r="16" spans="1:5">
      <c r="A16" t="s">
        <v>378</v>
      </c>
      <c r="D16" s="47">
        <v>23.88</v>
      </c>
    </row>
    <row r="17" spans="1:5">
      <c r="A17" t="s">
        <v>413</v>
      </c>
      <c r="D17" s="47">
        <v>-145.99</v>
      </c>
    </row>
    <row r="18" spans="1:5">
      <c r="A18" t="s">
        <v>380</v>
      </c>
      <c r="D18" s="47">
        <v>-114.29</v>
      </c>
    </row>
    <row r="19" spans="1:5" ht="25.5">
      <c r="A19" s="98" t="s">
        <v>421</v>
      </c>
      <c r="D19" s="47">
        <v>12628.97</v>
      </c>
    </row>
    <row r="20" spans="1:5">
      <c r="A20" t="s">
        <v>379</v>
      </c>
      <c r="D20" s="47">
        <v>2.4700000000000002</v>
      </c>
    </row>
    <row r="21" spans="1:5">
      <c r="A21" t="s">
        <v>376</v>
      </c>
      <c r="D21" s="47">
        <v>-44880.44</v>
      </c>
    </row>
    <row r="22" spans="1:5">
      <c r="A22" s="19" t="s">
        <v>414</v>
      </c>
      <c r="D22" s="47">
        <v>44939</v>
      </c>
    </row>
    <row r="23" spans="1:5">
      <c r="A23" s="19" t="s">
        <v>415</v>
      </c>
      <c r="D23" s="47">
        <v>18953.27</v>
      </c>
    </row>
    <row r="24" spans="1:5">
      <c r="A24" s="19" t="s">
        <v>404</v>
      </c>
      <c r="D24" s="47">
        <v>23021</v>
      </c>
      <c r="E24" s="43"/>
    </row>
    <row r="25" spans="1:5">
      <c r="A25" s="19" t="s">
        <v>405</v>
      </c>
      <c r="D25" s="47">
        <v>35354.75</v>
      </c>
      <c r="E25" s="43"/>
    </row>
    <row r="26" spans="1:5">
      <c r="A26" s="19" t="s">
        <v>406</v>
      </c>
      <c r="D26" s="47">
        <v>57060.5</v>
      </c>
      <c r="E26" s="43"/>
    </row>
    <row r="27" spans="1:5">
      <c r="A27" s="19" t="s">
        <v>407</v>
      </c>
      <c r="D27" s="47">
        <v>311164.5</v>
      </c>
      <c r="E27" s="43"/>
    </row>
    <row r="28" spans="1:5">
      <c r="A28" s="19" t="s">
        <v>416</v>
      </c>
      <c r="D28" s="47">
        <v>409734.16</v>
      </c>
      <c r="E28" s="43"/>
    </row>
    <row r="29" spans="1:5" ht="13.5" thickBot="1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5" thickTop="1">
      <c r="B30" s="87"/>
      <c r="D30" s="47"/>
    </row>
    <row r="31" spans="1:5">
      <c r="A31" s="65" t="s">
        <v>365</v>
      </c>
      <c r="B31" s="47"/>
      <c r="D31" s="47"/>
    </row>
    <row r="32" spans="1:5">
      <c r="A32" s="79" t="s">
        <v>375</v>
      </c>
      <c r="B32" s="47">
        <v>70510110.219999999</v>
      </c>
      <c r="D32" s="47">
        <v>68099230.840000004</v>
      </c>
    </row>
    <row r="33" spans="1:4">
      <c r="A33" t="s">
        <v>363</v>
      </c>
      <c r="D33" s="47"/>
    </row>
    <row r="34" spans="1:4">
      <c r="A34" t="s">
        <v>384</v>
      </c>
      <c r="D34" s="47">
        <v>-270.74</v>
      </c>
    </row>
    <row r="35" spans="1:4">
      <c r="A35" t="s">
        <v>385</v>
      </c>
      <c r="D35" s="47">
        <v>-29723.06</v>
      </c>
    </row>
    <row r="36" spans="1:4">
      <c r="A36" t="s">
        <v>386</v>
      </c>
      <c r="D36" s="47">
        <v>-132403.49</v>
      </c>
    </row>
    <row r="37" spans="1:4">
      <c r="A37" t="s">
        <v>387</v>
      </c>
      <c r="D37" s="47">
        <v>-7908.53</v>
      </c>
    </row>
    <row r="38" spans="1:4">
      <c r="A38" t="s">
        <v>388</v>
      </c>
      <c r="D38" s="47">
        <v>503793.61</v>
      </c>
    </row>
    <row r="39" spans="1:4">
      <c r="A39" t="s">
        <v>389</v>
      </c>
      <c r="D39" s="47">
        <v>380453.45</v>
      </c>
    </row>
    <row r="40" spans="1:4">
      <c r="A40" t="s">
        <v>377</v>
      </c>
      <c r="D40" s="47">
        <v>397.45</v>
      </c>
    </row>
    <row r="41" spans="1:4">
      <c r="A41" t="s">
        <v>381</v>
      </c>
      <c r="D41" s="47">
        <v>855661.81</v>
      </c>
    </row>
    <row r="42" spans="1:4">
      <c r="A42" t="s">
        <v>382</v>
      </c>
      <c r="D42" s="47">
        <v>186708.08</v>
      </c>
    </row>
    <row r="43" spans="1:4">
      <c r="A43" t="s">
        <v>383</v>
      </c>
      <c r="D43" s="47">
        <v>-12547.93</v>
      </c>
    </row>
    <row r="44" spans="1:4">
      <c r="A44" t="s">
        <v>392</v>
      </c>
      <c r="D44" s="47">
        <v>-0.03</v>
      </c>
    </row>
    <row r="45" spans="1:4">
      <c r="A45" t="s">
        <v>393</v>
      </c>
      <c r="D45" s="47">
        <v>-72256.679999999993</v>
      </c>
    </row>
    <row r="46" spans="1:4">
      <c r="A46" s="19" t="s">
        <v>394</v>
      </c>
      <c r="D46" s="47">
        <v>131658.85</v>
      </c>
    </row>
    <row r="47" spans="1:4">
      <c r="A47" s="19" t="s">
        <v>408</v>
      </c>
      <c r="D47" s="47">
        <v>614403.38</v>
      </c>
    </row>
    <row r="48" spans="1:4">
      <c r="A48" s="19" t="s">
        <v>417</v>
      </c>
      <c r="D48" s="47">
        <v>-7086.79</v>
      </c>
    </row>
    <row r="49" spans="1:4" ht="13.5" thickBot="1">
      <c r="B49" s="68">
        <f>SUM(B32:B48)</f>
        <v>70510110.219999999</v>
      </c>
      <c r="C49" s="91"/>
      <c r="D49" s="68">
        <f>SUM(D32:D48)</f>
        <v>70510110.219999984</v>
      </c>
    </row>
    <row r="50" spans="1:4" ht="13.5" thickTop="1">
      <c r="D50" s="47"/>
    </row>
    <row r="51" spans="1:4">
      <c r="D51" s="47"/>
    </row>
    <row r="52" spans="1:4">
      <c r="A52" s="32" t="s">
        <v>411</v>
      </c>
    </row>
    <row r="53" spans="1:4">
      <c r="A53" t="s">
        <v>412</v>
      </c>
    </row>
    <row r="54" spans="1:4">
      <c r="A54" t="s">
        <v>423</v>
      </c>
    </row>
    <row r="56" spans="1:4">
      <c r="A56" t="s">
        <v>418</v>
      </c>
      <c r="B56" s="41">
        <v>932231</v>
      </c>
    </row>
    <row r="57" spans="1:4">
      <c r="A57" t="s">
        <v>418</v>
      </c>
      <c r="B57" s="41">
        <v>-726</v>
      </c>
    </row>
    <row r="58" spans="1:4">
      <c r="A58" t="s">
        <v>419</v>
      </c>
      <c r="B58" s="41">
        <v>-1842</v>
      </c>
    </row>
    <row r="59" spans="1:4">
      <c r="A59" t="s">
        <v>422</v>
      </c>
      <c r="B59" s="41">
        <v>-528028</v>
      </c>
    </row>
    <row r="60" spans="1:4">
      <c r="A60" t="s">
        <v>420</v>
      </c>
      <c r="B60" s="41">
        <v>-432</v>
      </c>
    </row>
  </sheetData>
  <phoneticPr fontId="11" type="noConversion"/>
  <pageMargins left="0.5" right="0.25" top="1" bottom="1" header="0.5" footer="0.5"/>
  <pageSetup orientation="portrait" verticalDpi="0" r:id="rId1"/>
  <headerFooter alignWithMargins="0">
    <oddHeader>&amp;CDepreciation Reconciliation
Financial Statements vs. Depreciation Rate Comparison Report
as of September 30, 2007</oddHeader>
    <oddFooter>&amp;L&amp;8Prepared by: Laura Schumacher
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selection sqref="A1:XFD1048576"/>
    </sheetView>
  </sheetViews>
  <sheetFormatPr defaultColWidth="9.140625" defaultRowHeight="12.75" outlineLevelRow="1"/>
  <cols>
    <col min="1" max="1" width="5" style="187" bestFit="1" customWidth="1"/>
    <col min="2" max="2" width="43.140625" style="187" customWidth="1"/>
    <col min="3" max="3" width="13.42578125" style="187" customWidth="1"/>
    <col min="4" max="4" width="13.140625" style="187" customWidth="1"/>
    <col min="5" max="5" width="14.28515625" style="187" customWidth="1"/>
    <col min="6" max="6" width="1.7109375" style="187" customWidth="1"/>
    <col min="7" max="7" width="13" style="187" customWidth="1"/>
    <col min="8" max="8" width="12.85546875" style="187" customWidth="1"/>
    <col min="9" max="9" width="1.7109375" style="187" customWidth="1"/>
    <col min="10" max="10" width="12.7109375" style="187" customWidth="1"/>
    <col min="11" max="11" width="1.5703125" style="187" customWidth="1"/>
    <col min="12" max="12" width="13.7109375" style="187" customWidth="1"/>
    <col min="13" max="13" width="13.140625" style="187" customWidth="1"/>
    <col min="14" max="14" width="1.5703125" style="187" customWidth="1"/>
    <col min="15" max="15" width="12.140625" style="187" customWidth="1"/>
    <col min="16" max="16384" width="9.140625" style="187"/>
  </cols>
  <sheetData>
    <row r="1" spans="1:15">
      <c r="A1" s="126"/>
      <c r="B1" s="132"/>
      <c r="C1" s="132"/>
      <c r="D1" s="132"/>
      <c r="E1" s="125"/>
      <c r="O1" s="178"/>
    </row>
    <row r="2" spans="1:15">
      <c r="A2" s="132"/>
      <c r="B2" s="132"/>
      <c r="C2" s="132"/>
      <c r="D2" s="132"/>
      <c r="E2" s="125"/>
    </row>
    <row r="3" spans="1:15">
      <c r="A3" s="177"/>
      <c r="B3" s="124"/>
      <c r="C3" s="124"/>
      <c r="D3" s="124"/>
      <c r="E3" s="124"/>
    </row>
    <row r="4" spans="1:15">
      <c r="A4" s="185" t="s">
        <v>461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>
      <c r="A5" s="185" t="s">
        <v>520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>
      <c r="A6" s="186" t="s">
        <v>468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>
      <c r="A7" s="185" t="s">
        <v>469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>
      <c r="A8" s="121"/>
      <c r="B8" s="120"/>
      <c r="C8" s="119"/>
      <c r="D8" s="179" t="s">
        <v>474</v>
      </c>
      <c r="E8" s="179" t="s">
        <v>475</v>
      </c>
      <c r="F8" s="188"/>
      <c r="G8" s="179" t="s">
        <v>476</v>
      </c>
      <c r="H8" s="179" t="s">
        <v>477</v>
      </c>
      <c r="I8" s="188"/>
      <c r="J8" s="179" t="s">
        <v>491</v>
      </c>
      <c r="K8" s="188"/>
      <c r="L8" s="179" t="s">
        <v>492</v>
      </c>
      <c r="M8" s="179" t="s">
        <v>504</v>
      </c>
      <c r="N8" s="188"/>
      <c r="O8" s="179" t="s">
        <v>505</v>
      </c>
    </row>
    <row r="9" spans="1:15">
      <c r="A9" s="121"/>
      <c r="B9" s="120"/>
      <c r="C9" s="119"/>
      <c r="D9" s="179"/>
      <c r="E9" s="179"/>
      <c r="F9" s="188"/>
      <c r="G9" s="179"/>
      <c r="H9" s="179"/>
      <c r="I9" s="188"/>
      <c r="J9" s="136" t="s">
        <v>503</v>
      </c>
      <c r="K9" s="188"/>
      <c r="L9" s="179"/>
      <c r="M9" s="179"/>
      <c r="N9" s="188"/>
      <c r="O9" s="136" t="s">
        <v>506</v>
      </c>
    </row>
    <row r="10" spans="1:15">
      <c r="A10" s="121"/>
      <c r="B10" s="120"/>
      <c r="C10" s="119"/>
      <c r="F10" s="188"/>
      <c r="I10" s="188"/>
      <c r="J10" s="179" t="s">
        <v>488</v>
      </c>
      <c r="K10" s="188"/>
      <c r="N10" s="188"/>
      <c r="O10" s="179" t="s">
        <v>488</v>
      </c>
    </row>
    <row r="11" spans="1:15">
      <c r="A11" s="121"/>
      <c r="B11" s="120"/>
      <c r="C11" s="119"/>
      <c r="F11" s="188"/>
      <c r="I11" s="188"/>
      <c r="J11" s="179" t="s">
        <v>489</v>
      </c>
      <c r="K11" s="188"/>
      <c r="N11" s="188"/>
      <c r="O11" s="179" t="s">
        <v>489</v>
      </c>
    </row>
    <row r="12" spans="1:15">
      <c r="A12" s="117"/>
      <c r="B12" s="117"/>
      <c r="C12" s="117"/>
      <c r="F12" s="188"/>
      <c r="I12" s="188"/>
      <c r="J12" s="179" t="s">
        <v>462</v>
      </c>
      <c r="K12" s="188"/>
      <c r="N12" s="188"/>
      <c r="O12" s="179" t="s">
        <v>462</v>
      </c>
    </row>
    <row r="13" spans="1:15">
      <c r="A13" s="180" t="s">
        <v>459</v>
      </c>
      <c r="B13" s="117"/>
      <c r="C13" s="117"/>
      <c r="D13" s="117"/>
      <c r="E13" s="117"/>
      <c r="F13" s="188"/>
      <c r="G13" s="186" t="s">
        <v>473</v>
      </c>
      <c r="H13" s="186"/>
      <c r="I13" s="188"/>
      <c r="J13" s="179">
        <v>2025</v>
      </c>
      <c r="K13" s="188"/>
      <c r="L13" s="186" t="s">
        <v>490</v>
      </c>
      <c r="M13" s="186"/>
      <c r="N13" s="188"/>
      <c r="O13" s="179">
        <v>2029</v>
      </c>
    </row>
    <row r="14" spans="1:15">
      <c r="A14" s="116" t="s">
        <v>458</v>
      </c>
      <c r="B14" s="115" t="s">
        <v>131</v>
      </c>
      <c r="C14" s="114" t="s">
        <v>457</v>
      </c>
      <c r="D14" s="114" t="s">
        <v>456</v>
      </c>
      <c r="E14" s="114" t="s">
        <v>487</v>
      </c>
      <c r="F14" s="188"/>
      <c r="G14" s="114" t="s">
        <v>456</v>
      </c>
      <c r="H14" s="114" t="s">
        <v>487</v>
      </c>
      <c r="I14" s="188"/>
      <c r="J14" s="114" t="s">
        <v>456</v>
      </c>
      <c r="K14" s="188"/>
      <c r="L14" s="114" t="s">
        <v>456</v>
      </c>
      <c r="M14" s="114" t="s">
        <v>487</v>
      </c>
      <c r="N14" s="188"/>
      <c r="O14" s="114" t="s">
        <v>456</v>
      </c>
    </row>
    <row r="15" spans="1:15">
      <c r="A15" s="132"/>
      <c r="B15" s="132"/>
      <c r="C15" s="132"/>
      <c r="D15" s="132"/>
      <c r="E15" s="132"/>
      <c r="F15" s="188"/>
      <c r="G15" s="132"/>
      <c r="H15" s="132"/>
      <c r="I15" s="188"/>
      <c r="K15" s="188"/>
      <c r="L15" s="132"/>
      <c r="M15" s="132"/>
      <c r="N15" s="188"/>
    </row>
    <row r="16" spans="1:15">
      <c r="A16" s="100">
        <v>1</v>
      </c>
      <c r="B16" s="132" t="s">
        <v>478</v>
      </c>
      <c r="C16" s="113">
        <f>'Elec Depr Stdy Orig Adj'!C14</f>
        <v>249419038.22</v>
      </c>
      <c r="D16" s="113">
        <f>'Elec Depr Stdy Orig Adj'!D14</f>
        <v>306788477.58413273</v>
      </c>
      <c r="E16" s="113">
        <f>+D16-C16</f>
        <v>57369439.364132732</v>
      </c>
      <c r="F16" s="188"/>
      <c r="G16" s="113">
        <f>'Colstrip 3&amp;4 2025'!D14</f>
        <v>320541049.83780748</v>
      </c>
      <c r="H16" s="113">
        <f>G16-C16</f>
        <v>71122011.617807478</v>
      </c>
      <c r="I16" s="188"/>
      <c r="J16" s="189">
        <f>G16-D16</f>
        <v>13752572.253674746</v>
      </c>
      <c r="K16" s="188"/>
      <c r="L16" s="113">
        <f>'Colstrip 3&amp;4 2029'!D14</f>
        <v>312305209.43922031</v>
      </c>
      <c r="M16" s="113">
        <f>L16-C16</f>
        <v>62886171.21922031</v>
      </c>
      <c r="N16" s="188"/>
      <c r="O16" s="189">
        <f>L16-D16</f>
        <v>5516731.8550875783</v>
      </c>
    </row>
    <row r="17" spans="1:15">
      <c r="A17" s="100">
        <f t="shared" ref="A17:A56" si="0">A16+1</f>
        <v>2</v>
      </c>
      <c r="B17" s="132" t="s">
        <v>455</v>
      </c>
      <c r="C17" s="134">
        <f>'Elec Depr Stdy Orig Adj'!C15</f>
        <v>15207047.519823998</v>
      </c>
      <c r="D17" s="134">
        <f>'Elec Depr Stdy Orig Adj'!D15</f>
        <v>13232378.856776908</v>
      </c>
      <c r="E17" s="134">
        <f>+D17-C17</f>
        <v>-1974668.6630470902</v>
      </c>
      <c r="F17" s="188"/>
      <c r="G17" s="134">
        <f>'Colstrip 3&amp;4 2025'!D15</f>
        <v>13232378.856776908</v>
      </c>
      <c r="H17" s="134">
        <f>G17-C17</f>
        <v>-1974668.6630470902</v>
      </c>
      <c r="I17" s="188"/>
      <c r="J17" s="190">
        <f t="shared" ref="J17:J19" si="1">G17-D17</f>
        <v>0</v>
      </c>
      <c r="K17" s="188"/>
      <c r="L17" s="134">
        <f>'Colstrip 3&amp;4 2029'!D15</f>
        <v>13232378.856776908</v>
      </c>
      <c r="M17" s="134">
        <f>L17-C17</f>
        <v>-1974668.6630470902</v>
      </c>
      <c r="N17" s="188"/>
      <c r="O17" s="190">
        <f t="shared" ref="O17:O19" si="2">L17-D17</f>
        <v>0</v>
      </c>
    </row>
    <row r="18" spans="1:15">
      <c r="A18" s="100">
        <f t="shared" si="0"/>
        <v>3</v>
      </c>
      <c r="B18" s="132" t="s">
        <v>479</v>
      </c>
      <c r="C18" s="134">
        <f>'Elec Depr Stdy Orig Adj'!C16</f>
        <v>55937.910695999999</v>
      </c>
      <c r="D18" s="134">
        <f>'Elec Depr Stdy Orig Adj'!D16</f>
        <v>55937.910695999999</v>
      </c>
      <c r="E18" s="134">
        <f>+D18-C18</f>
        <v>0</v>
      </c>
      <c r="F18" s="188"/>
      <c r="G18" s="134">
        <f>'Colstrip 3&amp;4 2025'!D16</f>
        <v>55937.910695999999</v>
      </c>
      <c r="H18" s="134">
        <f>G18-C18</f>
        <v>0</v>
      </c>
      <c r="I18" s="188"/>
      <c r="J18" s="190">
        <f t="shared" si="1"/>
        <v>0</v>
      </c>
      <c r="K18" s="188"/>
      <c r="L18" s="134">
        <f>'Colstrip 3&amp;4 2029'!D16</f>
        <v>55937.910695999999</v>
      </c>
      <c r="M18" s="134">
        <f>L18-C18</f>
        <v>0</v>
      </c>
      <c r="N18" s="188"/>
      <c r="O18" s="190">
        <f t="shared" si="2"/>
        <v>0</v>
      </c>
    </row>
    <row r="19" spans="1:15">
      <c r="A19" s="100">
        <f t="shared" si="0"/>
        <v>4</v>
      </c>
      <c r="B19" s="132" t="s">
        <v>480</v>
      </c>
      <c r="C19" s="134">
        <f>'Elec Depr Stdy Orig Adj'!C17</f>
        <v>29770695.186882004</v>
      </c>
      <c r="D19" s="134">
        <f>'Elec Depr Stdy Orig Adj'!D17</f>
        <v>29770695.186882004</v>
      </c>
      <c r="E19" s="134">
        <f>+D19-C19</f>
        <v>0</v>
      </c>
      <c r="F19" s="191"/>
      <c r="G19" s="134">
        <f>'Colstrip 3&amp;4 2025'!D17</f>
        <v>29770695.186882004</v>
      </c>
      <c r="H19" s="134">
        <f t="shared" ref="H19" si="3">G19-C19</f>
        <v>0</v>
      </c>
      <c r="I19" s="191"/>
      <c r="J19" s="190">
        <f t="shared" si="1"/>
        <v>0</v>
      </c>
      <c r="K19" s="191"/>
      <c r="L19" s="134">
        <f>'Colstrip 3&amp;4 2029'!D17</f>
        <v>29770695.186882004</v>
      </c>
      <c r="M19" s="134">
        <f t="shared" ref="M19" si="4">L19-C19</f>
        <v>0</v>
      </c>
      <c r="N19" s="191"/>
      <c r="O19" s="190">
        <f t="shared" si="2"/>
        <v>0</v>
      </c>
    </row>
    <row r="20" spans="1:15">
      <c r="A20" s="100">
        <f t="shared" si="0"/>
        <v>5</v>
      </c>
      <c r="B20" s="132" t="s">
        <v>471</v>
      </c>
      <c r="C20" s="133">
        <f>SUM(C16:C19)</f>
        <v>294452718.83740199</v>
      </c>
      <c r="D20" s="133">
        <f>SUM(D16:D19)</f>
        <v>349847489.53848767</v>
      </c>
      <c r="E20" s="133">
        <f>SUM(E16:E19)</f>
        <v>55394770.701085642</v>
      </c>
      <c r="F20" s="188"/>
      <c r="G20" s="133">
        <f>SUM(G16:G19)</f>
        <v>363600061.79216242</v>
      </c>
      <c r="H20" s="133">
        <f>SUM(H16:H19)</f>
        <v>69147342.954760388</v>
      </c>
      <c r="I20" s="188"/>
      <c r="J20" s="192">
        <f>SUM(J16:J19)</f>
        <v>13752572.253674746</v>
      </c>
      <c r="K20" s="188"/>
      <c r="L20" s="133">
        <f>SUM(L16:L19)</f>
        <v>355364221.39357525</v>
      </c>
      <c r="M20" s="133">
        <f>SUM(M16:M19)</f>
        <v>60911502.55617322</v>
      </c>
      <c r="N20" s="188"/>
      <c r="O20" s="192">
        <f>SUM(O16:O19)</f>
        <v>5516731.8550875783</v>
      </c>
    </row>
    <row r="21" spans="1:15">
      <c r="A21" s="100">
        <f t="shared" si="0"/>
        <v>6</v>
      </c>
      <c r="B21" s="132"/>
      <c r="C21" s="110"/>
      <c r="D21" s="110"/>
      <c r="E21" s="110"/>
      <c r="F21" s="188"/>
      <c r="G21" s="110"/>
      <c r="H21" s="110"/>
      <c r="I21" s="188"/>
      <c r="K21" s="188"/>
      <c r="L21" s="110"/>
      <c r="M21" s="110"/>
      <c r="N21" s="188"/>
    </row>
    <row r="22" spans="1:15" outlineLevel="1">
      <c r="A22" s="100">
        <f t="shared" si="0"/>
        <v>7</v>
      </c>
      <c r="B22" s="132" t="s">
        <v>482</v>
      </c>
      <c r="C22" s="134">
        <f>'Elec Depr Stdy Orig Adj'!C20</f>
        <v>1352124.73</v>
      </c>
      <c r="D22" s="134">
        <f>'Elec Depr Stdy Orig Adj'!D20</f>
        <v>1739313.9972498522</v>
      </c>
      <c r="E22" s="104">
        <f>+D22-C22</f>
        <v>387189.26724985219</v>
      </c>
      <c r="F22" s="188"/>
      <c r="G22" s="134">
        <f>'Colstrip 3&amp;4 2025'!D20</f>
        <v>1739313.9972498522</v>
      </c>
      <c r="H22" s="104">
        <f>G22-C22</f>
        <v>387189.26724985219</v>
      </c>
      <c r="I22" s="188"/>
      <c r="J22" s="190">
        <f>G22-D22</f>
        <v>0</v>
      </c>
      <c r="K22" s="188"/>
      <c r="L22" s="134">
        <f>'Colstrip 3&amp;4 2029'!D20</f>
        <v>1739313.9972498522</v>
      </c>
      <c r="M22" s="104">
        <f>L22-C22</f>
        <v>387189.26724985219</v>
      </c>
      <c r="N22" s="188"/>
      <c r="O22" s="190">
        <f t="shared" ref="O22:O23" si="5">L22-D22</f>
        <v>0</v>
      </c>
    </row>
    <row r="23" spans="1:15" outlineLevel="1">
      <c r="A23" s="100">
        <f t="shared" si="0"/>
        <v>8</v>
      </c>
      <c r="B23" s="132" t="s">
        <v>483</v>
      </c>
      <c r="C23" s="134">
        <f>'Elec Depr Stdy Orig Adj'!C21</f>
        <v>1476016.7034779999</v>
      </c>
      <c r="D23" s="134">
        <f>'Elec Depr Stdy Orig Adj'!D21</f>
        <v>0</v>
      </c>
      <c r="E23" s="134">
        <f>+D23-C23</f>
        <v>-1476016.7034779999</v>
      </c>
      <c r="F23" s="188"/>
      <c r="G23" s="134">
        <f>'Colstrip 3&amp;4 2025'!D21</f>
        <v>0</v>
      </c>
      <c r="H23" s="134">
        <f>G23-C23</f>
        <v>-1476016.7034779999</v>
      </c>
      <c r="I23" s="188"/>
      <c r="J23" s="190">
        <f>G23-D23</f>
        <v>0</v>
      </c>
      <c r="K23" s="188"/>
      <c r="L23" s="134">
        <f>'Colstrip 3&amp;4 2029'!D21</f>
        <v>0</v>
      </c>
      <c r="M23" s="134">
        <f>L23-C23</f>
        <v>-1476016.7034779999</v>
      </c>
      <c r="N23" s="188"/>
      <c r="O23" s="190">
        <f t="shared" si="5"/>
        <v>0</v>
      </c>
    </row>
    <row r="24" spans="1:15">
      <c r="A24" s="100">
        <f t="shared" si="0"/>
        <v>9</v>
      </c>
      <c r="B24" s="132" t="s">
        <v>481</v>
      </c>
      <c r="C24" s="133">
        <f>SUM(C22:C23)</f>
        <v>2828141.4334779996</v>
      </c>
      <c r="D24" s="133">
        <f>SUM(D22:D23)</f>
        <v>1739313.9972498522</v>
      </c>
      <c r="E24" s="133">
        <f>SUM(E22:E23)</f>
        <v>-1088827.4362281477</v>
      </c>
      <c r="F24" s="188"/>
      <c r="G24" s="133">
        <f>SUM(G22:G23)</f>
        <v>1739313.9972498522</v>
      </c>
      <c r="H24" s="133">
        <f>SUM(H22:H23)</f>
        <v>-1088827.4362281477</v>
      </c>
      <c r="I24" s="188"/>
      <c r="J24" s="192">
        <f>SUM(J22:J23)</f>
        <v>0</v>
      </c>
      <c r="K24" s="188"/>
      <c r="L24" s="133">
        <f>SUM(L22:L23)</f>
        <v>1739313.9972498522</v>
      </c>
      <c r="M24" s="133">
        <v>-1088827.4362281477</v>
      </c>
      <c r="N24" s="188"/>
      <c r="O24" s="192">
        <f>SUM(O22:O23)</f>
        <v>0</v>
      </c>
    </row>
    <row r="25" spans="1:15">
      <c r="A25" s="100">
        <f t="shared" si="0"/>
        <v>10</v>
      </c>
      <c r="B25" s="132"/>
      <c r="C25" s="110"/>
      <c r="D25" s="110"/>
      <c r="E25" s="110"/>
      <c r="F25" s="188"/>
      <c r="G25" s="110"/>
      <c r="H25" s="110"/>
      <c r="I25" s="188"/>
      <c r="K25" s="188"/>
      <c r="L25" s="110"/>
      <c r="M25" s="110"/>
      <c r="N25" s="188"/>
    </row>
    <row r="26" spans="1:15">
      <c r="A26" s="100">
        <f t="shared" si="0"/>
        <v>11</v>
      </c>
      <c r="B26" s="112" t="s">
        <v>454</v>
      </c>
      <c r="C26" s="135">
        <f>C20+C24</f>
        <v>297280860.27087998</v>
      </c>
      <c r="D26" s="135">
        <f>D20+D24</f>
        <v>351586803.53573751</v>
      </c>
      <c r="E26" s="135">
        <f>+D26-C26</f>
        <v>54305943.264857531</v>
      </c>
      <c r="F26" s="188"/>
      <c r="G26" s="135">
        <f>G20+G24</f>
        <v>365339375.78941226</v>
      </c>
      <c r="H26" s="135">
        <f>G26-C26</f>
        <v>68058515.518532276</v>
      </c>
      <c r="I26" s="188"/>
      <c r="J26" s="135">
        <f>G26-D26</f>
        <v>13752572.253674746</v>
      </c>
      <c r="K26" s="188"/>
      <c r="L26" s="135">
        <f>L20+L24</f>
        <v>357103535.39082509</v>
      </c>
      <c r="M26" s="135">
        <f>L26-C26</f>
        <v>59822675.119945109</v>
      </c>
      <c r="N26" s="188"/>
      <c r="O26" s="135">
        <f>L26-D26</f>
        <v>5516731.8550875783</v>
      </c>
    </row>
    <row r="27" spans="1:15">
      <c r="A27" s="100">
        <f t="shared" si="0"/>
        <v>12</v>
      </c>
      <c r="B27" s="132"/>
      <c r="C27" s="110"/>
      <c r="D27" s="110"/>
      <c r="E27" s="104"/>
      <c r="F27" s="188"/>
      <c r="G27" s="110"/>
      <c r="H27" s="104"/>
      <c r="I27" s="188"/>
      <c r="K27" s="188"/>
      <c r="L27" s="110"/>
      <c r="M27" s="104">
        <f>M20+M24</f>
        <v>59822675.119945072</v>
      </c>
      <c r="N27" s="188"/>
    </row>
    <row r="28" spans="1:15" outlineLevel="1">
      <c r="A28" s="100">
        <f t="shared" si="0"/>
        <v>13</v>
      </c>
      <c r="B28" s="111" t="s">
        <v>453</v>
      </c>
      <c r="C28" s="110"/>
      <c r="D28" s="110"/>
      <c r="E28" s="104"/>
      <c r="F28" s="188"/>
      <c r="G28" s="110"/>
      <c r="H28" s="104"/>
      <c r="I28" s="188"/>
      <c r="K28" s="188"/>
      <c r="L28" s="110"/>
      <c r="M28" s="104"/>
      <c r="N28" s="188"/>
    </row>
    <row r="29" spans="1:15" outlineLevel="1">
      <c r="A29" s="100">
        <f t="shared" si="0"/>
        <v>14</v>
      </c>
      <c r="B29" s="132" t="s">
        <v>484</v>
      </c>
      <c r="C29" s="134">
        <f>'Elec Depr Stdy Orig Adj'!C27</f>
        <v>1424661.0825685868</v>
      </c>
      <c r="D29" s="134">
        <f>'Elec Depr Stdy Orig Adj'!D27</f>
        <v>1820785.2132301694</v>
      </c>
      <c r="E29" s="104">
        <f>+D29-C29</f>
        <v>396124.13066158257</v>
      </c>
      <c r="F29" s="188"/>
      <c r="G29" s="134">
        <f>'Colstrip 3&amp;4 2025'!D27</f>
        <v>1820785.2132301694</v>
      </c>
      <c r="H29" s="104">
        <f>G29-C29</f>
        <v>396124.13066158257</v>
      </c>
      <c r="I29" s="188"/>
      <c r="J29" s="190">
        <f>G29-D29</f>
        <v>0</v>
      </c>
      <c r="K29" s="188"/>
      <c r="L29" s="134">
        <f>'Colstrip 3&amp;4 2029'!D27</f>
        <v>1820785.2132301694</v>
      </c>
      <c r="M29" s="104">
        <v>396124.13066158257</v>
      </c>
      <c r="N29" s="188"/>
      <c r="O29" s="190">
        <f>L29-D29</f>
        <v>0</v>
      </c>
    </row>
    <row r="30" spans="1:15" outlineLevel="1">
      <c r="A30" s="100">
        <f t="shared" si="0"/>
        <v>15</v>
      </c>
      <c r="B30" s="132" t="s">
        <v>485</v>
      </c>
      <c r="C30" s="134">
        <f>'Elec Depr Stdy Orig Adj'!C28</f>
        <v>1148003.003511413</v>
      </c>
      <c r="D30" s="134">
        <f>'Elec Depr Stdy Orig Adj'!D28</f>
        <v>0</v>
      </c>
      <c r="E30" s="134">
        <f>+D30-C30</f>
        <v>-1148003.003511413</v>
      </c>
      <c r="F30" s="188"/>
      <c r="G30" s="134">
        <f>'Colstrip 3&amp;4 2025'!D28</f>
        <v>0</v>
      </c>
      <c r="H30" s="104">
        <f>G30-C30</f>
        <v>-1148003.003511413</v>
      </c>
      <c r="I30" s="188"/>
      <c r="J30" s="190">
        <f t="shared" ref="J30" si="6">G30-D30</f>
        <v>0</v>
      </c>
      <c r="K30" s="188"/>
      <c r="L30" s="134">
        <f>'Colstrip 3&amp;4 2029'!D28</f>
        <v>0</v>
      </c>
      <c r="M30" s="134">
        <v>-1148003.003511413</v>
      </c>
      <c r="N30" s="188"/>
      <c r="O30" s="190">
        <f>L30-D30</f>
        <v>0</v>
      </c>
    </row>
    <row r="31" spans="1:15">
      <c r="A31" s="100">
        <f t="shared" si="0"/>
        <v>16</v>
      </c>
      <c r="B31" s="132" t="s">
        <v>470</v>
      </c>
      <c r="C31" s="133">
        <f>SUM(C29:C30)</f>
        <v>2572664.0860799998</v>
      </c>
      <c r="D31" s="133">
        <f>SUM(D29:D30)</f>
        <v>1820785.2132301694</v>
      </c>
      <c r="E31" s="133">
        <f>SUM(E29:E30)</f>
        <v>-751878.87284983043</v>
      </c>
      <c r="F31" s="188"/>
      <c r="G31" s="133">
        <f>SUM(G29:G30)</f>
        <v>1820785.2132301694</v>
      </c>
      <c r="H31" s="133">
        <f>SUM(H29:H30)</f>
        <v>-751878.87284983043</v>
      </c>
      <c r="I31" s="188"/>
      <c r="J31" s="192">
        <f>SUM(J29:J30)</f>
        <v>0</v>
      </c>
      <c r="K31" s="188"/>
      <c r="L31" s="133">
        <f>SUM(L29:L30)</f>
        <v>1820785.2132301694</v>
      </c>
      <c r="M31" s="133">
        <v>-751878.87284983043</v>
      </c>
      <c r="N31" s="188"/>
      <c r="O31" s="192">
        <f>SUM(O29:O30)</f>
        <v>0</v>
      </c>
    </row>
    <row r="32" spans="1:15">
      <c r="A32" s="100">
        <f t="shared" si="0"/>
        <v>17</v>
      </c>
      <c r="B32" s="132"/>
      <c r="C32" s="110"/>
      <c r="D32" s="110"/>
      <c r="E32" s="104"/>
      <c r="F32" s="188"/>
      <c r="G32" s="110"/>
      <c r="H32" s="104"/>
      <c r="I32" s="188"/>
      <c r="K32" s="188"/>
      <c r="L32" s="110"/>
      <c r="M32" s="104"/>
      <c r="N32" s="188"/>
    </row>
    <row r="33" spans="1:15">
      <c r="A33" s="100">
        <f t="shared" si="0"/>
        <v>18</v>
      </c>
      <c r="B33" s="132"/>
      <c r="C33" s="110"/>
      <c r="D33" s="110"/>
      <c r="E33" s="134"/>
      <c r="F33" s="188"/>
      <c r="G33" s="110"/>
      <c r="H33" s="134"/>
      <c r="I33" s="188"/>
      <c r="K33" s="188"/>
      <c r="L33" s="110"/>
      <c r="M33" s="134"/>
      <c r="N33" s="188"/>
    </row>
    <row r="34" spans="1:15">
      <c r="A34" s="100">
        <f t="shared" si="0"/>
        <v>19</v>
      </c>
      <c r="B34" s="132" t="s">
        <v>472</v>
      </c>
      <c r="C34" s="135">
        <f>'Elec Depr Stdy Orig Adj'!C32</f>
        <v>846819.31998199993</v>
      </c>
      <c r="D34" s="135">
        <f>'Elec Depr Stdy Orig Adj'!D32</f>
        <v>539848.88443131489</v>
      </c>
      <c r="E34" s="135">
        <f>+D34-C34</f>
        <v>-306970.43555068504</v>
      </c>
      <c r="F34" s="188"/>
      <c r="G34" s="135">
        <f>'Colstrip 3&amp;4 2025'!D32</f>
        <v>539848.88443131489</v>
      </c>
      <c r="H34" s="135">
        <f>G34-C34</f>
        <v>-306970.43555068504</v>
      </c>
      <c r="I34" s="188"/>
      <c r="J34" s="135">
        <f>G34-D34</f>
        <v>0</v>
      </c>
      <c r="K34" s="188"/>
      <c r="L34" s="135">
        <f>'Colstrip 3&amp;4 2029'!D32</f>
        <v>539848.88443131489</v>
      </c>
      <c r="M34" s="135">
        <v>-306970.43555068504</v>
      </c>
      <c r="N34" s="188"/>
      <c r="O34" s="135">
        <f>L34-D34</f>
        <v>0</v>
      </c>
    </row>
    <row r="35" spans="1:15">
      <c r="A35" s="100">
        <f t="shared" si="0"/>
        <v>20</v>
      </c>
      <c r="B35" s="132"/>
      <c r="C35" s="110"/>
      <c r="D35" s="110"/>
      <c r="E35" s="104"/>
      <c r="F35" s="188"/>
      <c r="G35" s="110"/>
      <c r="H35" s="104"/>
      <c r="I35" s="188"/>
      <c r="K35" s="188"/>
      <c r="L35" s="110"/>
      <c r="M35" s="104"/>
      <c r="N35" s="188"/>
    </row>
    <row r="36" spans="1:15">
      <c r="A36" s="100">
        <f t="shared" si="0"/>
        <v>21</v>
      </c>
      <c r="B36" s="132"/>
      <c r="C36" s="110"/>
      <c r="D36" s="110"/>
      <c r="E36" s="104"/>
      <c r="F36" s="188"/>
      <c r="G36" s="110"/>
      <c r="H36" s="104"/>
      <c r="I36" s="188"/>
      <c r="K36" s="188"/>
      <c r="L36" s="110"/>
      <c r="M36" s="104"/>
      <c r="N36" s="188"/>
    </row>
    <row r="37" spans="1:15">
      <c r="A37" s="100">
        <f t="shared" si="0"/>
        <v>22</v>
      </c>
      <c r="B37" s="109" t="s">
        <v>452</v>
      </c>
      <c r="C37" s="108"/>
      <c r="D37" s="108"/>
      <c r="E37" s="108">
        <f>E26+E31+E34</f>
        <v>53247093.956457019</v>
      </c>
      <c r="F37" s="188"/>
      <c r="G37" s="108"/>
      <c r="H37" s="108">
        <f>H26+H31+H34</f>
        <v>66999666.210131757</v>
      </c>
      <c r="I37" s="188"/>
      <c r="J37" s="189">
        <f>H37-E37</f>
        <v>13752572.253674738</v>
      </c>
      <c r="K37" s="188"/>
      <c r="L37" s="108"/>
      <c r="M37" s="108">
        <f>M26+M31+M34</f>
        <v>58763825.811544597</v>
      </c>
      <c r="N37" s="188"/>
      <c r="O37" s="189">
        <f>M37-E37</f>
        <v>5516731.8550875783</v>
      </c>
    </row>
    <row r="38" spans="1:15">
      <c r="A38" s="100">
        <f t="shared" si="0"/>
        <v>23</v>
      </c>
      <c r="B38" s="109" t="s">
        <v>465</v>
      </c>
      <c r="C38" s="108"/>
      <c r="D38" s="129">
        <v>0.35</v>
      </c>
      <c r="E38" s="130">
        <f>-E37*D38</f>
        <v>-18636482.884759955</v>
      </c>
      <c r="F38" s="188"/>
      <c r="G38" s="129">
        <v>0.35</v>
      </c>
      <c r="H38" s="130">
        <f>-G38*H37</f>
        <v>-23449883.173546113</v>
      </c>
      <c r="I38" s="188"/>
      <c r="J38" s="190">
        <f>H38-E38</f>
        <v>-4813400.288786158</v>
      </c>
      <c r="K38" s="188"/>
      <c r="L38" s="129">
        <v>0.35</v>
      </c>
      <c r="M38" s="130">
        <f>-L38*M37</f>
        <v>-20567339.034040608</v>
      </c>
      <c r="N38" s="188"/>
      <c r="O38" s="190">
        <f>-O37*L38</f>
        <v>-1930856.1492806522</v>
      </c>
    </row>
    <row r="39" spans="1:15" ht="13.5" thickBot="1">
      <c r="A39" s="100">
        <f t="shared" si="0"/>
        <v>24</v>
      </c>
      <c r="B39" s="109" t="s">
        <v>451</v>
      </c>
      <c r="C39" s="108"/>
      <c r="D39" s="108"/>
      <c r="E39" s="128">
        <f>-E37-E38</f>
        <v>-34610611.071697064</v>
      </c>
      <c r="F39" s="188"/>
      <c r="G39" s="108"/>
      <c r="H39" s="128">
        <f>-H37-H38</f>
        <v>-43549783.036585644</v>
      </c>
      <c r="I39" s="188"/>
      <c r="J39" s="128">
        <f>-J37-J38</f>
        <v>-8939171.9648885801</v>
      </c>
      <c r="K39" s="188"/>
      <c r="L39" s="108"/>
      <c r="M39" s="128">
        <f>-M37-M38</f>
        <v>-38196486.77750399</v>
      </c>
      <c r="N39" s="188"/>
      <c r="O39" s="128">
        <f>-O37-O38</f>
        <v>-3585875.7058069259</v>
      </c>
    </row>
    <row r="40" spans="1:15" ht="13.5" thickTop="1">
      <c r="A40" s="100">
        <f t="shared" si="0"/>
        <v>25</v>
      </c>
      <c r="B40" s="101"/>
      <c r="C40" s="132"/>
      <c r="D40" s="132"/>
      <c r="E40" s="107"/>
      <c r="F40" s="188"/>
      <c r="G40" s="132"/>
      <c r="H40" s="107"/>
      <c r="I40" s="188"/>
      <c r="K40" s="188"/>
      <c r="L40" s="132"/>
      <c r="M40" s="107"/>
      <c r="N40" s="188"/>
    </row>
    <row r="41" spans="1:15">
      <c r="A41" s="100">
        <f t="shared" si="0"/>
        <v>26</v>
      </c>
      <c r="B41" s="101"/>
      <c r="C41" s="103"/>
      <c r="D41" s="105"/>
      <c r="E41" s="104"/>
      <c r="F41" s="188"/>
      <c r="G41" s="105"/>
      <c r="H41" s="104"/>
      <c r="I41" s="188"/>
      <c r="K41" s="188"/>
      <c r="L41" s="105"/>
      <c r="M41" s="104"/>
      <c r="N41" s="188"/>
    </row>
    <row r="42" spans="1:15">
      <c r="A42" s="100">
        <f t="shared" si="0"/>
        <v>27</v>
      </c>
      <c r="B42" s="106" t="s">
        <v>450</v>
      </c>
      <c r="C42" s="103"/>
      <c r="D42" s="105"/>
      <c r="E42" s="104"/>
      <c r="F42" s="188"/>
      <c r="G42" s="105"/>
      <c r="H42" s="104"/>
      <c r="I42" s="188"/>
      <c r="K42" s="188"/>
      <c r="L42" s="105"/>
      <c r="M42" s="104"/>
      <c r="N42" s="188"/>
    </row>
    <row r="43" spans="1:15">
      <c r="A43" s="100">
        <f t="shared" si="0"/>
        <v>28</v>
      </c>
      <c r="B43" s="101" t="s">
        <v>486</v>
      </c>
      <c r="C43" s="103">
        <v>0.5</v>
      </c>
      <c r="D43" s="132"/>
      <c r="E43" s="102">
        <f>-E37*C43</f>
        <v>-26623546.978228509</v>
      </c>
      <c r="F43" s="188"/>
      <c r="G43" s="132"/>
      <c r="H43" s="102">
        <f>-H37*C43</f>
        <v>-33499833.105065878</v>
      </c>
      <c r="I43" s="188"/>
      <c r="J43" s="189">
        <f>H43-E43</f>
        <v>-6876286.1268373691</v>
      </c>
      <c r="K43" s="188"/>
      <c r="L43" s="132"/>
      <c r="M43" s="102">
        <f>-M37*C43</f>
        <v>-29381912.905772299</v>
      </c>
      <c r="N43" s="188"/>
      <c r="O43" s="189">
        <f>M43-E43</f>
        <v>-2758365.9275437891</v>
      </c>
    </row>
    <row r="44" spans="1:15">
      <c r="A44" s="100">
        <f t="shared" si="0"/>
        <v>29</v>
      </c>
      <c r="B44" s="101" t="s">
        <v>464</v>
      </c>
      <c r="C44" s="103"/>
      <c r="D44" s="132"/>
      <c r="E44" s="130">
        <f>'Elec Depr Stdy Orig Adj'!E42</f>
        <v>9318241.4423799794</v>
      </c>
      <c r="F44" s="188"/>
      <c r="G44" s="132"/>
      <c r="H44" s="130">
        <f>'Colstrip 3&amp;4 2025'!E42</f>
        <v>11724941.586773058</v>
      </c>
      <c r="I44" s="188"/>
      <c r="J44" s="190">
        <f>H44-E44</f>
        <v>2406700.144393079</v>
      </c>
      <c r="K44" s="188"/>
      <c r="L44" s="132"/>
      <c r="M44" s="130">
        <f>'Colstrip 3&amp;4 2029'!E42</f>
        <v>10283669.517020302</v>
      </c>
      <c r="N44" s="188"/>
      <c r="O44" s="190">
        <f>M44-E44</f>
        <v>965428.07464032248</v>
      </c>
    </row>
    <row r="45" spans="1:15" ht="13.5" thickBot="1">
      <c r="A45" s="100">
        <f>A44+1</f>
        <v>30</v>
      </c>
      <c r="B45" s="101" t="s">
        <v>449</v>
      </c>
      <c r="C45" s="132"/>
      <c r="D45" s="132"/>
      <c r="E45" s="128">
        <f>SUM(E43:E44)</f>
        <v>-17305305.535848528</v>
      </c>
      <c r="F45" s="188"/>
      <c r="G45" s="132"/>
      <c r="H45" s="128">
        <f>SUM(H43:H44)</f>
        <v>-21774891.518292822</v>
      </c>
      <c r="I45" s="188"/>
      <c r="J45" s="128">
        <f>H45-E45</f>
        <v>-4469585.9824442938</v>
      </c>
      <c r="K45" s="188"/>
      <c r="L45" s="132"/>
      <c r="M45" s="128">
        <f>SUM(M43:M44)</f>
        <v>-19098243.388751999</v>
      </c>
      <c r="N45" s="188"/>
      <c r="O45" s="128">
        <f>SUM(O43:O44)</f>
        <v>-1792937.8529034667</v>
      </c>
    </row>
    <row r="46" spans="1:15" ht="13.5" thickTop="1">
      <c r="A46" s="100">
        <f t="shared" si="0"/>
        <v>31</v>
      </c>
      <c r="B46" s="99"/>
      <c r="C46" s="99"/>
      <c r="D46" s="99"/>
      <c r="E46" s="99"/>
    </row>
    <row r="47" spans="1:15">
      <c r="A47" s="100">
        <f t="shared" si="0"/>
        <v>32</v>
      </c>
      <c r="B47" s="132"/>
      <c r="C47" s="132"/>
      <c r="D47" s="132"/>
      <c r="E47" s="132"/>
      <c r="G47" s="186" t="s">
        <v>521</v>
      </c>
      <c r="H47" s="186"/>
      <c r="I47" s="186"/>
      <c r="J47" s="186"/>
      <c r="L47" s="186" t="s">
        <v>521</v>
      </c>
      <c r="M47" s="186"/>
      <c r="N47" s="186"/>
      <c r="O47" s="186"/>
    </row>
    <row r="48" spans="1:15">
      <c r="A48" s="100">
        <f t="shared" si="0"/>
        <v>33</v>
      </c>
      <c r="G48" s="186" t="s">
        <v>522</v>
      </c>
      <c r="H48" s="186"/>
      <c r="I48" s="186"/>
      <c r="J48" s="186"/>
      <c r="L48" s="186" t="s">
        <v>523</v>
      </c>
      <c r="M48" s="186"/>
      <c r="N48" s="186"/>
      <c r="O48" s="186"/>
    </row>
    <row r="49" spans="1:13">
      <c r="A49" s="100">
        <f t="shared" si="0"/>
        <v>34</v>
      </c>
      <c r="J49" s="102"/>
    </row>
    <row r="50" spans="1:13">
      <c r="A50" s="100">
        <f t="shared" si="0"/>
        <v>35</v>
      </c>
      <c r="E50" s="125" t="s">
        <v>524</v>
      </c>
      <c r="H50" s="189">
        <f>J45</f>
        <v>-4469585.9824442938</v>
      </c>
      <c r="M50" s="189">
        <f>O43</f>
        <v>-2758365.9275437891</v>
      </c>
    </row>
    <row r="51" spans="1:13">
      <c r="A51" s="100">
        <f t="shared" si="0"/>
        <v>36</v>
      </c>
      <c r="D51" s="125" t="s">
        <v>525</v>
      </c>
      <c r="E51" s="193">
        <v>7.7399999999999997E-2</v>
      </c>
      <c r="H51" s="190">
        <f>H50*E51</f>
        <v>-345945.95504118834</v>
      </c>
      <c r="M51" s="190">
        <f>M50*E51</f>
        <v>-213497.52279188926</v>
      </c>
    </row>
    <row r="52" spans="1:13">
      <c r="A52" s="100">
        <f t="shared" si="0"/>
        <v>37</v>
      </c>
      <c r="E52" s="125" t="s">
        <v>526</v>
      </c>
      <c r="H52" s="190">
        <f>J39+(J39*0.0052325)</f>
        <v>-8985946.1821948588</v>
      </c>
      <c r="M52" s="190">
        <f>O39+(O39*0.0052325)</f>
        <v>-3604638.8004375608</v>
      </c>
    </row>
    <row r="53" spans="1:13">
      <c r="A53" s="100">
        <f t="shared" si="0"/>
        <v>38</v>
      </c>
    </row>
    <row r="54" spans="1:13">
      <c r="A54" s="100">
        <f t="shared" si="0"/>
        <v>39</v>
      </c>
      <c r="E54" s="125" t="s">
        <v>527</v>
      </c>
      <c r="H54" s="190">
        <f>H51-H52</f>
        <v>8640000.22715367</v>
      </c>
      <c r="M54" s="190">
        <f>M51-M52</f>
        <v>3391141.2776456717</v>
      </c>
    </row>
    <row r="55" spans="1:13">
      <c r="A55" s="100">
        <f t="shared" si="0"/>
        <v>40</v>
      </c>
      <c r="D55" s="125" t="s">
        <v>528</v>
      </c>
      <c r="E55" s="187">
        <v>0.61905100000000002</v>
      </c>
      <c r="H55" s="194"/>
      <c r="M55" s="194"/>
    </row>
    <row r="56" spans="1:13" ht="13.5" thickBot="1">
      <c r="A56" s="100">
        <f t="shared" si="0"/>
        <v>41</v>
      </c>
      <c r="E56" s="125" t="s">
        <v>529</v>
      </c>
      <c r="H56" s="195">
        <f>H54/E55</f>
        <v>13956847.218005737</v>
      </c>
      <c r="M56" s="195">
        <f>M54/E55</f>
        <v>5477967.530374188</v>
      </c>
    </row>
    <row r="57" spans="1:13" ht="13.5" thickTop="1"/>
  </sheetData>
  <mergeCells count="10">
    <mergeCell ref="G48:J48"/>
    <mergeCell ref="L47:O47"/>
    <mergeCell ref="L48:O48"/>
    <mergeCell ref="G13:H13"/>
    <mergeCell ref="L13:M13"/>
    <mergeCell ref="A4:O4"/>
    <mergeCell ref="A5:O5"/>
    <mergeCell ref="A6:O6"/>
    <mergeCell ref="A7:O7"/>
    <mergeCell ref="G47:J47"/>
  </mergeCells>
  <pageMargins left="0.75" right="0.75" top="1" bottom="1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="85" zoomScaleNormal="85" workbookViewId="0">
      <selection activeCell="A3" sqref="A3"/>
    </sheetView>
  </sheetViews>
  <sheetFormatPr defaultColWidth="9.140625" defaultRowHeight="12.75" outlineLevelCol="1"/>
  <cols>
    <col min="1" max="1" width="7.7109375" style="196" customWidth="1"/>
    <col min="2" max="2" width="40.42578125" style="197" customWidth="1"/>
    <col min="3" max="3" width="19.7109375" style="198" customWidth="1"/>
    <col min="4" max="4" width="18" style="197" customWidth="1"/>
    <col min="5" max="5" width="25.5703125" style="199" hidden="1" customWidth="1" outlineLevel="1"/>
    <col min="6" max="6" width="12.7109375" style="199" customWidth="1" collapsed="1"/>
    <col min="7" max="7" width="13.7109375" style="197" customWidth="1"/>
    <col min="8" max="8" width="15.28515625" style="197" customWidth="1"/>
    <col min="9" max="9" width="20" style="197" customWidth="1"/>
    <col min="10" max="10" width="18.28515625" style="197" customWidth="1"/>
    <col min="11" max="11" width="1.5703125" style="197" customWidth="1"/>
    <col min="12" max="12" width="15.5703125" style="197" customWidth="1"/>
    <col min="13" max="13" width="15.28515625" style="197" customWidth="1"/>
    <col min="14" max="15" width="14" style="197" customWidth="1"/>
    <col min="16" max="16" width="15" style="197" customWidth="1"/>
    <col min="17" max="17" width="15.5703125" style="197" bestFit="1" customWidth="1"/>
    <col min="18" max="18" width="9.28515625" style="197" bestFit="1" customWidth="1"/>
    <col min="19" max="16384" width="9.140625" style="197"/>
  </cols>
  <sheetData>
    <row r="1" spans="1:18">
      <c r="M1" s="178"/>
    </row>
    <row r="3" spans="1:18">
      <c r="A3" s="177"/>
      <c r="C3" s="200"/>
      <c r="D3" s="201" t="s">
        <v>134</v>
      </c>
      <c r="E3" s="202"/>
      <c r="F3" s="203" t="s">
        <v>134</v>
      </c>
      <c r="G3" s="196"/>
      <c r="H3" s="196"/>
      <c r="I3" s="204" t="s">
        <v>136</v>
      </c>
      <c r="J3" s="205" t="s">
        <v>445</v>
      </c>
      <c r="L3" s="205" t="s">
        <v>445</v>
      </c>
      <c r="M3" s="205" t="s">
        <v>445</v>
      </c>
    </row>
    <row r="4" spans="1:18">
      <c r="A4" s="205" t="s">
        <v>517</v>
      </c>
      <c r="B4" s="205"/>
      <c r="C4" s="206" t="s">
        <v>132</v>
      </c>
      <c r="D4" s="204" t="s">
        <v>164</v>
      </c>
      <c r="E4" s="204" t="s">
        <v>134</v>
      </c>
      <c r="F4" s="204" t="s">
        <v>135</v>
      </c>
      <c r="G4" s="205" t="s">
        <v>136</v>
      </c>
      <c r="H4" s="205" t="s">
        <v>467</v>
      </c>
      <c r="I4" s="204" t="s">
        <v>164</v>
      </c>
      <c r="J4" s="205" t="s">
        <v>446</v>
      </c>
      <c r="L4" s="205" t="s">
        <v>446</v>
      </c>
      <c r="M4" s="205" t="s">
        <v>446</v>
      </c>
    </row>
    <row r="5" spans="1:18">
      <c r="A5" s="207" t="s">
        <v>458</v>
      </c>
      <c r="B5" s="207" t="s">
        <v>131</v>
      </c>
      <c r="C5" s="208" t="s">
        <v>133</v>
      </c>
      <c r="D5" s="209" t="s">
        <v>165</v>
      </c>
      <c r="E5" s="209" t="s">
        <v>135</v>
      </c>
      <c r="F5" s="209" t="s">
        <v>466</v>
      </c>
      <c r="G5" s="207" t="s">
        <v>135</v>
      </c>
      <c r="H5" s="207" t="s">
        <v>135</v>
      </c>
      <c r="I5" s="209" t="s">
        <v>447</v>
      </c>
      <c r="J5" s="209" t="s">
        <v>448</v>
      </c>
      <c r="L5" s="209" t="s">
        <v>448</v>
      </c>
      <c r="M5" s="209" t="s">
        <v>516</v>
      </c>
    </row>
    <row r="6" spans="1:18">
      <c r="A6" s="207"/>
      <c r="B6" s="207"/>
      <c r="C6" s="208"/>
      <c r="D6" s="209"/>
      <c r="E6" s="209"/>
      <c r="F6" s="209"/>
      <c r="G6" s="210" t="s">
        <v>538</v>
      </c>
      <c r="H6" s="207"/>
      <c r="I6" s="209"/>
      <c r="J6" s="209" t="s">
        <v>515</v>
      </c>
      <c r="K6" s="211"/>
      <c r="L6" s="209" t="s">
        <v>514</v>
      </c>
      <c r="M6" s="201" t="s">
        <v>463</v>
      </c>
    </row>
    <row r="7" spans="1:18">
      <c r="A7" s="207"/>
      <c r="B7" s="207"/>
      <c r="C7" s="208"/>
      <c r="D7" s="209"/>
      <c r="E7" s="209"/>
      <c r="F7" s="209"/>
      <c r="G7" s="207"/>
      <c r="H7" s="207"/>
      <c r="I7" s="212"/>
      <c r="J7" s="213" t="s">
        <v>513</v>
      </c>
      <c r="K7" s="211"/>
      <c r="L7" s="209" t="s">
        <v>502</v>
      </c>
      <c r="M7" s="213" t="s">
        <v>512</v>
      </c>
    </row>
    <row r="8" spans="1:18">
      <c r="A8" s="207"/>
      <c r="B8" s="207"/>
      <c r="C8" s="208"/>
      <c r="D8" s="209"/>
      <c r="E8" s="209"/>
      <c r="F8" s="209"/>
      <c r="G8" s="207"/>
      <c r="H8" s="207"/>
      <c r="I8" s="211"/>
      <c r="J8" s="211"/>
      <c r="K8" s="211"/>
      <c r="L8" s="211"/>
      <c r="M8" s="213" t="s">
        <v>511</v>
      </c>
    </row>
    <row r="9" spans="1:18" ht="15.75">
      <c r="A9" s="214" t="s">
        <v>122</v>
      </c>
      <c r="B9" s="214"/>
      <c r="C9" s="215"/>
      <c r="D9" s="216" t="s">
        <v>536</v>
      </c>
      <c r="E9" s="216"/>
      <c r="F9" s="216"/>
      <c r="G9" s="216"/>
      <c r="H9" s="215"/>
      <c r="I9" s="215"/>
      <c r="J9" s="215"/>
      <c r="L9" s="217"/>
      <c r="M9" s="161" t="s">
        <v>510</v>
      </c>
    </row>
    <row r="10" spans="1:18">
      <c r="A10" s="218"/>
      <c r="B10" s="218"/>
      <c r="C10" s="219"/>
      <c r="D10" s="218"/>
      <c r="E10" s="220"/>
      <c r="F10" s="220"/>
      <c r="G10" s="218"/>
      <c r="H10" s="218"/>
    </row>
    <row r="11" spans="1:18">
      <c r="A11" s="221"/>
      <c r="B11" s="222" t="s">
        <v>425</v>
      </c>
      <c r="C11" s="223"/>
      <c r="D11" s="137"/>
      <c r="E11" s="224"/>
      <c r="F11" s="224"/>
      <c r="G11" s="137"/>
      <c r="H11" s="137"/>
      <c r="I11" s="137"/>
      <c r="J11" s="137"/>
      <c r="K11" s="225"/>
      <c r="L11" s="226"/>
      <c r="M11" s="226"/>
      <c r="Q11" s="137"/>
      <c r="R11" s="227"/>
    </row>
    <row r="12" spans="1:18">
      <c r="A12" s="221"/>
      <c r="B12" s="228"/>
      <c r="C12" s="229"/>
      <c r="D12" s="137"/>
      <c r="E12" s="230"/>
      <c r="F12" s="230"/>
      <c r="G12" s="226"/>
      <c r="H12" s="226"/>
      <c r="I12" s="226"/>
      <c r="J12" s="226"/>
      <c r="K12" s="226"/>
    </row>
    <row r="13" spans="1:18">
      <c r="A13" s="231">
        <v>311</v>
      </c>
      <c r="B13" s="232" t="s">
        <v>2</v>
      </c>
      <c r="C13" s="233"/>
      <c r="D13" s="230"/>
      <c r="E13" s="234"/>
      <c r="F13" s="234"/>
      <c r="G13" s="235"/>
      <c r="H13" s="235"/>
      <c r="I13" s="235"/>
      <c r="J13" s="235"/>
      <c r="K13" s="235"/>
    </row>
    <row r="14" spans="1:18">
      <c r="A14" s="231"/>
      <c r="B14" s="236" t="s">
        <v>426</v>
      </c>
      <c r="C14" s="237">
        <v>29664979.16</v>
      </c>
      <c r="D14" s="238">
        <v>394296.39</v>
      </c>
      <c r="E14" s="239">
        <v>1.33</v>
      </c>
      <c r="F14" s="240">
        <v>1.3300000000000001E-2</v>
      </c>
      <c r="G14" s="240">
        <v>4.2545285239971156E-2</v>
      </c>
      <c r="H14" s="240">
        <f>G14/F14</f>
        <v>3.1988936270655004</v>
      </c>
      <c r="I14" s="238">
        <f>D14*H14</f>
        <v>1261312.2091459332</v>
      </c>
      <c r="J14" s="238">
        <f>I14-D14</f>
        <v>867015.81914593314</v>
      </c>
      <c r="L14" s="241">
        <v>271505.12411903415</v>
      </c>
      <c r="M14" s="241">
        <f>J14-L14</f>
        <v>595510.69502689899</v>
      </c>
    </row>
    <row r="15" spans="1:18">
      <c r="A15" s="231"/>
      <c r="B15" s="236" t="s">
        <v>427</v>
      </c>
      <c r="C15" s="242">
        <v>27862834.57</v>
      </c>
      <c r="D15" s="239">
        <v>394869.37</v>
      </c>
      <c r="E15" s="239">
        <v>1.42</v>
      </c>
      <c r="F15" s="240">
        <v>1.4199999999999999E-2</v>
      </c>
      <c r="G15" s="240">
        <v>4.5902687925982975E-2</v>
      </c>
      <c r="H15" s="240">
        <f>G15/F15</f>
        <v>3.2325836567593647</v>
      </c>
      <c r="I15" s="239">
        <f>D15*H15</f>
        <v>1276448.2720168666</v>
      </c>
      <c r="J15" s="239">
        <f>I15-D15</f>
        <v>881578.9020168666</v>
      </c>
      <c r="L15" s="230">
        <v>273459.57922370324</v>
      </c>
      <c r="M15" s="230">
        <f>J15-L15</f>
        <v>608119.32279316336</v>
      </c>
    </row>
    <row r="16" spans="1:18">
      <c r="A16" s="231"/>
      <c r="B16" s="236" t="s">
        <v>428</v>
      </c>
      <c r="C16" s="243">
        <v>70065640.599999994</v>
      </c>
      <c r="D16" s="244">
        <v>870869.89999999991</v>
      </c>
      <c r="E16" s="244">
        <v>1.31</v>
      </c>
      <c r="F16" s="245">
        <v>1.3100000000000001E-2</v>
      </c>
      <c r="G16" s="245">
        <v>3.9434449986317545E-2</v>
      </c>
      <c r="H16" s="245">
        <f>G16/F16</f>
        <v>3.0102633577341638</v>
      </c>
      <c r="I16" s="244">
        <f>D16*H16</f>
        <v>2621547.7493236153</v>
      </c>
      <c r="J16" s="244">
        <f>I16-D16</f>
        <v>1750677.8493236154</v>
      </c>
      <c r="L16" s="246">
        <v>525494.70970297093</v>
      </c>
      <c r="M16" s="246">
        <f>J16-L16</f>
        <v>1225183.1396206445</v>
      </c>
    </row>
    <row r="17" spans="1:15">
      <c r="A17" s="231"/>
      <c r="B17" s="247"/>
      <c r="C17" s="248"/>
      <c r="D17" s="221"/>
      <c r="E17" s="230"/>
      <c r="F17" s="249"/>
      <c r="G17" s="249"/>
      <c r="H17" s="249"/>
      <c r="I17" s="221"/>
      <c r="J17" s="221"/>
      <c r="L17" s="221"/>
    </row>
    <row r="18" spans="1:15">
      <c r="A18" s="231"/>
      <c r="B18" s="250" t="s">
        <v>424</v>
      </c>
      <c r="C18" s="248">
        <f>+SUBTOTAL(9,C14:C16)</f>
        <v>127593454.33</v>
      </c>
      <c r="D18" s="248">
        <f>+SUBTOTAL(9,D14:D16)</f>
        <v>1660035.66</v>
      </c>
      <c r="E18" s="249">
        <f>D18/C18</f>
        <v>1.3010351265407267E-2</v>
      </c>
      <c r="F18" s="249">
        <f>D18/C18</f>
        <v>1.3010351265407267E-2</v>
      </c>
      <c r="G18" s="249">
        <f>I18/C18</f>
        <v>4.0435524358034013E-2</v>
      </c>
      <c r="H18" s="249">
        <f>G18/F18</f>
        <v>3.1079502415547</v>
      </c>
      <c r="I18" s="248">
        <f>+SUBTOTAL(9,I14:I16)</f>
        <v>5159308.2304864153</v>
      </c>
      <c r="J18" s="248">
        <f>+SUBTOTAL(9,J14:J16)</f>
        <v>3499272.5704864152</v>
      </c>
      <c r="K18" s="199">
        <f>H18*D18-I18</f>
        <v>0</v>
      </c>
      <c r="L18" s="248">
        <f>+SUBTOTAL(9,L14:L16)</f>
        <v>1070459.4130457083</v>
      </c>
      <c r="M18" s="242">
        <f>+SUBTOTAL(9,M14:M16)</f>
        <v>2428813.1574407071</v>
      </c>
      <c r="O18" s="251"/>
    </row>
    <row r="19" spans="1:15">
      <c r="A19" s="231"/>
      <c r="B19" s="248"/>
      <c r="C19" s="248"/>
      <c r="D19" s="221"/>
      <c r="E19" s="230"/>
      <c r="F19" s="252"/>
      <c r="G19" s="252"/>
      <c r="H19" s="252"/>
      <c r="I19" s="253"/>
      <c r="J19" s="254"/>
      <c r="K19" s="255"/>
      <c r="L19" s="254"/>
      <c r="M19" s="251"/>
      <c r="O19" s="251"/>
    </row>
    <row r="20" spans="1:15">
      <c r="A20" s="231">
        <v>312</v>
      </c>
      <c r="B20" s="247" t="s">
        <v>3</v>
      </c>
      <c r="C20" s="248"/>
      <c r="D20" s="221"/>
      <c r="E20" s="230"/>
      <c r="F20" s="252"/>
      <c r="G20" s="252"/>
      <c r="H20" s="252"/>
      <c r="I20" s="221"/>
      <c r="J20" s="221"/>
      <c r="K20" s="255"/>
      <c r="L20" s="221"/>
    </row>
    <row r="21" spans="1:15">
      <c r="A21" s="231"/>
      <c r="B21" s="236" t="s">
        <v>429</v>
      </c>
      <c r="C21" s="242">
        <v>137645881.58000001</v>
      </c>
      <c r="D21" s="239">
        <v>1974272.8600000003</v>
      </c>
      <c r="E21" s="239">
        <v>1.44</v>
      </c>
      <c r="F21" s="240">
        <v>1.44E-2</v>
      </c>
      <c r="G21" s="240">
        <v>5.2398160534924153E-2</v>
      </c>
      <c r="H21" s="240">
        <f>G21/F21</f>
        <v>3.638761148258622</v>
      </c>
      <c r="I21" s="239">
        <f>D21*H21</f>
        <v>7183907.3790294351</v>
      </c>
      <c r="J21" s="239">
        <f>I21-D21</f>
        <v>5209634.5190294348</v>
      </c>
      <c r="K21" s="255"/>
      <c r="L21" s="230">
        <v>1739844.9584668069</v>
      </c>
      <c r="M21" s="230">
        <f>J21-L21</f>
        <v>3469789.5605626279</v>
      </c>
    </row>
    <row r="22" spans="1:15">
      <c r="A22" s="231"/>
      <c r="B22" s="236" t="s">
        <v>430</v>
      </c>
      <c r="C22" s="242">
        <v>126930413.23</v>
      </c>
      <c r="D22" s="239">
        <v>1998527.3800000004</v>
      </c>
      <c r="E22" s="239">
        <v>1.64</v>
      </c>
      <c r="F22" s="240">
        <v>1.6399999999999998E-2</v>
      </c>
      <c r="G22" s="240">
        <v>5.8804094385756532E-2</v>
      </c>
      <c r="H22" s="240">
        <f>G22/F22</f>
        <v>3.5856155113266182</v>
      </c>
      <c r="I22" s="239">
        <f>D22*H22</f>
        <v>7165950.773538948</v>
      </c>
      <c r="J22" s="239">
        <f>I22-D22</f>
        <v>5167423.3935389481</v>
      </c>
      <c r="K22" s="255"/>
      <c r="L22" s="230">
        <v>1674131.5028066491</v>
      </c>
      <c r="M22" s="230">
        <f>J22-L22</f>
        <v>3493291.8907322991</v>
      </c>
    </row>
    <row r="23" spans="1:15">
      <c r="A23" s="231"/>
      <c r="B23" s="236" t="s">
        <v>431</v>
      </c>
      <c r="C23" s="243">
        <v>15254041.73</v>
      </c>
      <c r="D23" s="244">
        <v>228489.08000000002</v>
      </c>
      <c r="E23" s="244">
        <v>1.49</v>
      </c>
      <c r="F23" s="245">
        <v>1.49E-2</v>
      </c>
      <c r="G23" s="245">
        <v>5.0751991747697935E-2</v>
      </c>
      <c r="H23" s="245">
        <f>G23/F23</f>
        <v>3.4061739427985191</v>
      </c>
      <c r="I23" s="244">
        <f>D23*H23</f>
        <v>778273.55051000637</v>
      </c>
      <c r="J23" s="244">
        <f>I23-D23</f>
        <v>549784.47051000642</v>
      </c>
      <c r="K23" s="255"/>
      <c r="L23" s="246">
        <v>178631.95030116051</v>
      </c>
      <c r="M23" s="246">
        <f>J23-L23</f>
        <v>371152.5202088459</v>
      </c>
    </row>
    <row r="24" spans="1:15">
      <c r="A24" s="231"/>
      <c r="B24" s="232"/>
      <c r="C24" s="248"/>
      <c r="D24" s="221"/>
      <c r="E24" s="230"/>
      <c r="F24" s="252"/>
      <c r="G24" s="252"/>
      <c r="H24" s="252"/>
      <c r="I24" s="221"/>
      <c r="J24" s="221"/>
      <c r="K24" s="255"/>
      <c r="L24" s="221"/>
    </row>
    <row r="25" spans="1:15">
      <c r="A25" s="231"/>
      <c r="B25" s="250" t="s">
        <v>432</v>
      </c>
      <c r="C25" s="248">
        <f>+SUBTOTAL(9,C21:C23)</f>
        <v>279830336.54000002</v>
      </c>
      <c r="D25" s="248">
        <f>+SUBTOTAL(9,D21:D23)</f>
        <v>4201289.32</v>
      </c>
      <c r="E25" s="249">
        <f>D25/C25</f>
        <v>1.5013702130896204E-2</v>
      </c>
      <c r="F25" s="249">
        <f>D25/C25</f>
        <v>1.5013702130896204E-2</v>
      </c>
      <c r="G25" s="249">
        <f>I25/C25</f>
        <v>5.4061800054033514E-2</v>
      </c>
      <c r="H25" s="249">
        <f>G25/F25</f>
        <v>3.6008307333326877</v>
      </c>
      <c r="I25" s="248">
        <f>+SUBTOTAL(9,I21:I23)</f>
        <v>15128131.703078389</v>
      </c>
      <c r="J25" s="248">
        <f>+SUBTOTAL(9,J21:J23)</f>
        <v>10926842.383078389</v>
      </c>
      <c r="K25" s="199">
        <f>H25*D25-I25</f>
        <v>0</v>
      </c>
      <c r="L25" s="248">
        <f>+SUBTOTAL(9,L21:L23)</f>
        <v>3592608.4115746166</v>
      </c>
      <c r="M25" s="242">
        <f>+SUBTOTAL(9,M21:M23)</f>
        <v>7334233.9715037728</v>
      </c>
    </row>
    <row r="26" spans="1:15">
      <c r="A26" s="231"/>
      <c r="B26" s="248"/>
      <c r="C26" s="248"/>
      <c r="D26" s="221"/>
      <c r="E26" s="230"/>
      <c r="F26" s="252"/>
      <c r="G26" s="252"/>
      <c r="H26" s="252"/>
      <c r="I26" s="253"/>
      <c r="J26" s="254"/>
      <c r="K26" s="255"/>
      <c r="L26" s="254"/>
      <c r="M26" s="251"/>
    </row>
    <row r="27" spans="1:15">
      <c r="A27" s="231">
        <v>314</v>
      </c>
      <c r="B27" s="247" t="s">
        <v>433</v>
      </c>
      <c r="C27" s="248"/>
      <c r="D27" s="221"/>
      <c r="E27" s="230"/>
      <c r="F27" s="252"/>
      <c r="G27" s="252"/>
      <c r="H27" s="252"/>
      <c r="I27" s="221"/>
      <c r="J27" s="221"/>
      <c r="K27" s="255"/>
      <c r="L27" s="221"/>
    </row>
    <row r="28" spans="1:15">
      <c r="A28" s="231"/>
      <c r="B28" s="236" t="s">
        <v>434</v>
      </c>
      <c r="C28" s="242">
        <v>42228337.039999999</v>
      </c>
      <c r="D28" s="239">
        <v>794063.42999999993</v>
      </c>
      <c r="E28" s="239">
        <v>1.87</v>
      </c>
      <c r="F28" s="240">
        <v>1.8700000000000001E-2</v>
      </c>
      <c r="G28" s="240">
        <v>8.6643359802074743E-2</v>
      </c>
      <c r="H28" s="240">
        <f>G28/F28</f>
        <v>4.6333347487740504</v>
      </c>
      <c r="I28" s="239">
        <f>D28*H28</f>
        <v>3679161.6829497106</v>
      </c>
      <c r="J28" s="239">
        <f>I28-D28</f>
        <v>2885098.2529497109</v>
      </c>
      <c r="K28" s="255"/>
      <c r="L28" s="230">
        <v>1136236.8592539839</v>
      </c>
      <c r="M28" s="230">
        <f>J28-L28</f>
        <v>1748861.393695727</v>
      </c>
    </row>
    <row r="29" spans="1:15">
      <c r="A29" s="231"/>
      <c r="B29" s="236" t="s">
        <v>435</v>
      </c>
      <c r="C29" s="243">
        <v>39133170.240000002</v>
      </c>
      <c r="D29" s="244">
        <v>722141.74</v>
      </c>
      <c r="E29" s="244">
        <v>1.92</v>
      </c>
      <c r="F29" s="245">
        <v>1.9199999999999998E-2</v>
      </c>
      <c r="G29" s="245">
        <v>8.3402621867417606E-2</v>
      </c>
      <c r="H29" s="245">
        <f>G29/F29</f>
        <v>4.3438865555946675</v>
      </c>
      <c r="I29" s="244">
        <f>D29*H29</f>
        <v>3136901.7956197397</v>
      </c>
      <c r="J29" s="244">
        <f>I29-D29</f>
        <v>2414760.0556197399</v>
      </c>
      <c r="K29" s="255"/>
      <c r="L29" s="246">
        <v>885747.14570394158</v>
      </c>
      <c r="M29" s="246">
        <f>J29-L29</f>
        <v>1529012.9099157983</v>
      </c>
    </row>
    <row r="30" spans="1:15">
      <c r="A30" s="231"/>
      <c r="B30" s="247"/>
      <c r="C30" s="248"/>
      <c r="D30" s="221"/>
      <c r="E30" s="230"/>
      <c r="F30" s="252"/>
      <c r="G30" s="252"/>
      <c r="H30" s="252"/>
      <c r="I30" s="221"/>
      <c r="J30" s="221"/>
      <c r="K30" s="255"/>
      <c r="L30" s="221"/>
      <c r="M30" s="221"/>
    </row>
    <row r="31" spans="1:15">
      <c r="A31" s="231"/>
      <c r="B31" s="250" t="s">
        <v>436</v>
      </c>
      <c r="C31" s="248">
        <f>+SUBTOTAL(9,C28:C29)</f>
        <v>81361507.280000001</v>
      </c>
      <c r="D31" s="248">
        <f>+SUBTOTAL(9,D28:D29)</f>
        <v>1516205.17</v>
      </c>
      <c r="E31" s="249">
        <f>D31/C31</f>
        <v>1.8635411519382066E-2</v>
      </c>
      <c r="F31" s="249">
        <f>D31/C31</f>
        <v>1.8635411519382066E-2</v>
      </c>
      <c r="G31" s="249">
        <f>I31/C31</f>
        <v>8.3775039406686985E-2</v>
      </c>
      <c r="H31" s="249">
        <f>G31/F31</f>
        <v>4.4954756872181427</v>
      </c>
      <c r="I31" s="248">
        <f>+SUBTOTAL(9,I28:I29)</f>
        <v>6816063.4785694499</v>
      </c>
      <c r="J31" s="248">
        <f>+SUBTOTAL(9,J28:J29)</f>
        <v>5299858.3085694509</v>
      </c>
      <c r="K31" s="199">
        <f>H31*D31-I31</f>
        <v>0</v>
      </c>
      <c r="L31" s="248">
        <f>+SUBTOTAL(9,L28:L29)</f>
        <v>2021984.0049579255</v>
      </c>
      <c r="M31" s="242">
        <f>+SUBTOTAL(9,M28:M29)</f>
        <v>3277874.3036115253</v>
      </c>
    </row>
    <row r="32" spans="1:15">
      <c r="A32" s="231"/>
      <c r="B32" s="248"/>
      <c r="C32" s="248"/>
      <c r="D32" s="221"/>
      <c r="E32" s="230"/>
      <c r="F32" s="252"/>
      <c r="G32" s="252"/>
      <c r="H32" s="252"/>
      <c r="I32" s="253"/>
      <c r="J32" s="254"/>
      <c r="K32" s="255"/>
      <c r="L32" s="254"/>
      <c r="M32" s="253"/>
    </row>
    <row r="33" spans="1:13">
      <c r="A33" s="231">
        <v>315</v>
      </c>
      <c r="B33" s="247" t="s">
        <v>5</v>
      </c>
      <c r="C33" s="248"/>
      <c r="D33" s="221"/>
      <c r="E33" s="230"/>
      <c r="F33" s="252"/>
      <c r="G33" s="252"/>
      <c r="H33" s="252"/>
      <c r="I33" s="221"/>
      <c r="J33" s="221"/>
      <c r="K33" s="255"/>
      <c r="L33" s="221"/>
    </row>
    <row r="34" spans="1:13">
      <c r="A34" s="231"/>
      <c r="B34" s="236" t="s">
        <v>437</v>
      </c>
      <c r="C34" s="242">
        <v>6769581.5</v>
      </c>
      <c r="D34" s="239">
        <v>84348.439999999988</v>
      </c>
      <c r="E34" s="239">
        <v>1.28</v>
      </c>
      <c r="F34" s="240">
        <v>1.2800000000000001E-2</v>
      </c>
      <c r="G34" s="240">
        <v>5.0842286188592309E-2</v>
      </c>
      <c r="H34" s="240">
        <f>G34/F34</f>
        <v>3.9720536084837739</v>
      </c>
      <c r="I34" s="239">
        <f>D34*H34</f>
        <v>335036.52547197702</v>
      </c>
      <c r="J34" s="239">
        <f>I34-D34</f>
        <v>250688.08547197701</v>
      </c>
      <c r="K34" s="255"/>
      <c r="L34" s="230">
        <v>86596.78729220778</v>
      </c>
      <c r="M34" s="230">
        <f>J34-L34</f>
        <v>164091.29817976925</v>
      </c>
    </row>
    <row r="35" spans="1:13">
      <c r="A35" s="231"/>
      <c r="B35" s="236" t="s">
        <v>438</v>
      </c>
      <c r="C35" s="242">
        <v>6474413.5999999996</v>
      </c>
      <c r="D35" s="239">
        <v>85465.65</v>
      </c>
      <c r="E35" s="239">
        <v>1.4</v>
      </c>
      <c r="F35" s="240">
        <v>1.3999999999999999E-2</v>
      </c>
      <c r="G35" s="240">
        <v>5.9817463623269299E-2</v>
      </c>
      <c r="H35" s="240">
        <f>G35/F35</f>
        <v>4.2726759730906645</v>
      </c>
      <c r="I35" s="239">
        <f>D35*H35</f>
        <v>365167.02927957615</v>
      </c>
      <c r="J35" s="239">
        <f>I35-D35</f>
        <v>279701.37927957613</v>
      </c>
      <c r="K35" s="255"/>
      <c r="L35" s="230">
        <v>101221.81316048058</v>
      </c>
      <c r="M35" s="230">
        <f>J35-L35</f>
        <v>178479.56611909554</v>
      </c>
    </row>
    <row r="36" spans="1:13">
      <c r="A36" s="137"/>
      <c r="B36" s="236" t="s">
        <v>439</v>
      </c>
      <c r="C36" s="243">
        <v>7639006.2400000002</v>
      </c>
      <c r="D36" s="244">
        <v>97796.070000000022</v>
      </c>
      <c r="E36" s="244">
        <v>1.28</v>
      </c>
      <c r="F36" s="245">
        <v>1.2800000000000001E-2</v>
      </c>
      <c r="G36" s="245">
        <v>4.4892226714557573E-2</v>
      </c>
      <c r="H36" s="245">
        <f>G36/F36</f>
        <v>3.5072052120748101</v>
      </c>
      <c r="I36" s="244">
        <f>D36*H36</f>
        <v>342990.88642443303</v>
      </c>
      <c r="J36" s="244">
        <f>I36-D36</f>
        <v>245194.81642443303</v>
      </c>
      <c r="K36" s="255"/>
      <c r="L36" s="246">
        <v>79131.305794101834</v>
      </c>
      <c r="M36" s="246">
        <f>J36-L36</f>
        <v>166063.51063033118</v>
      </c>
    </row>
    <row r="37" spans="1:13">
      <c r="A37" s="231"/>
      <c r="B37" s="247"/>
      <c r="C37" s="248"/>
      <c r="D37" s="221"/>
      <c r="E37" s="230"/>
      <c r="F37" s="249"/>
      <c r="G37" s="249"/>
      <c r="H37" s="249"/>
      <c r="I37" s="221"/>
      <c r="J37" s="221"/>
      <c r="K37" s="255"/>
      <c r="L37" s="221"/>
    </row>
    <row r="38" spans="1:13">
      <c r="A38" s="231"/>
      <c r="B38" s="250" t="s">
        <v>509</v>
      </c>
      <c r="C38" s="248">
        <f>+SUBTOTAL(9,C34:C36)</f>
        <v>20883001.34</v>
      </c>
      <c r="D38" s="248">
        <f>+SUBTOTAL(9,D34:D36)</f>
        <v>267610.15999999997</v>
      </c>
      <c r="E38" s="249">
        <f>D38/C38</f>
        <v>1.2814736523883208E-2</v>
      </c>
      <c r="F38" s="249">
        <f>D38/C38</f>
        <v>1.2814736523883208E-2</v>
      </c>
      <c r="G38" s="249">
        <f>I38/C38</f>
        <v>4.9954239057477652E-2</v>
      </c>
      <c r="H38" s="249">
        <f>G38/F38</f>
        <v>3.8981869790593384</v>
      </c>
      <c r="I38" s="248">
        <f>+SUBTOTAL(9,I34:I36)</f>
        <v>1043194.4411759861</v>
      </c>
      <c r="J38" s="248">
        <f>+SUBTOTAL(9,J34:J36)</f>
        <v>775584.28117598617</v>
      </c>
      <c r="K38" s="199">
        <f>H38*D38-I38</f>
        <v>0</v>
      </c>
      <c r="L38" s="248">
        <f>+SUBTOTAL(9,L34:L36)</f>
        <v>266949.9062467902</v>
      </c>
      <c r="M38" s="242">
        <f>+SUBTOTAL(9,M34:M36)</f>
        <v>508634.37492919597</v>
      </c>
    </row>
    <row r="39" spans="1:13">
      <c r="A39" s="231"/>
      <c r="B39" s="248"/>
      <c r="C39" s="248"/>
      <c r="D39" s="221"/>
      <c r="E39" s="230"/>
      <c r="F39" s="252"/>
      <c r="G39" s="252"/>
      <c r="H39" s="252"/>
      <c r="I39" s="253"/>
      <c r="J39" s="254"/>
      <c r="K39" s="255"/>
      <c r="L39" s="254"/>
      <c r="M39" s="251"/>
    </row>
    <row r="40" spans="1:13">
      <c r="A40" s="231">
        <v>316</v>
      </c>
      <c r="B40" s="247" t="s">
        <v>508</v>
      </c>
      <c r="C40" s="248"/>
      <c r="D40" s="221"/>
      <c r="E40" s="230"/>
      <c r="F40" s="252"/>
      <c r="G40" s="252"/>
      <c r="H40" s="252"/>
      <c r="I40" s="221"/>
      <c r="J40" s="221"/>
      <c r="K40" s="255"/>
      <c r="L40" s="221"/>
    </row>
    <row r="41" spans="1:13">
      <c r="A41" s="231"/>
      <c r="B41" s="236" t="s">
        <v>440</v>
      </c>
      <c r="C41" s="242">
        <v>1043990.99</v>
      </c>
      <c r="D41" s="239">
        <v>20272.79</v>
      </c>
      <c r="E41" s="239">
        <v>2.0099999999999998</v>
      </c>
      <c r="F41" s="240">
        <v>2.01E-2</v>
      </c>
      <c r="G41" s="240">
        <v>8.6036183128362059E-2</v>
      </c>
      <c r="H41" s="240">
        <f>G41/F41</f>
        <v>4.2804071208140329</v>
      </c>
      <c r="I41" s="239">
        <f>D41*H41</f>
        <v>86775.794674767516</v>
      </c>
      <c r="J41" s="239">
        <f>I41-D41</f>
        <v>66503.004674767522</v>
      </c>
      <c r="K41" s="255"/>
      <c r="L41" s="230">
        <v>23406.385569583828</v>
      </c>
      <c r="M41" s="230">
        <f>J41-L41</f>
        <v>43096.619105183694</v>
      </c>
    </row>
    <row r="42" spans="1:13">
      <c r="A42" s="231"/>
      <c r="B42" s="236" t="s">
        <v>441</v>
      </c>
      <c r="C42" s="242">
        <v>1165681.21</v>
      </c>
      <c r="D42" s="239">
        <v>21861.16</v>
      </c>
      <c r="E42" s="239">
        <v>1.93</v>
      </c>
      <c r="F42" s="240">
        <v>1.9300000000000001E-2</v>
      </c>
      <c r="G42" s="240">
        <v>8.6375244909369348E-2</v>
      </c>
      <c r="H42" s="240">
        <f>G42/F42</f>
        <v>4.4754012906408986</v>
      </c>
      <c r="I42" s="239">
        <f>D42*H42</f>
        <v>97837.463678907181</v>
      </c>
      <c r="J42" s="239">
        <f>I42-D42</f>
        <v>75976.303678907178</v>
      </c>
      <c r="K42" s="255"/>
      <c r="L42" s="230">
        <v>27548.284740530693</v>
      </c>
      <c r="M42" s="230">
        <f>J42-L42</f>
        <v>48428.018938376481</v>
      </c>
    </row>
    <row r="43" spans="1:13">
      <c r="A43" s="231"/>
      <c r="B43" s="236" t="s">
        <v>442</v>
      </c>
      <c r="C43" s="242">
        <v>251533.56</v>
      </c>
      <c r="D43" s="239">
        <v>3471.1200000000008</v>
      </c>
      <c r="E43" s="239">
        <v>1.38</v>
      </c>
      <c r="F43" s="240">
        <v>1.38E-2</v>
      </c>
      <c r="G43" s="240">
        <v>3.7171978164663194E-2</v>
      </c>
      <c r="H43" s="240">
        <f>G43/F43</f>
        <v>2.693621606135014</v>
      </c>
      <c r="I43" s="239">
        <f>D43*H43</f>
        <v>9349.8838294873713</v>
      </c>
      <c r="J43" s="239">
        <f>I43-D43</f>
        <v>5878.7638294873705</v>
      </c>
      <c r="K43" s="255"/>
      <c r="L43" s="230">
        <v>1503.8181873475587</v>
      </c>
      <c r="M43" s="230">
        <f>J43-L43</f>
        <v>4374.9456421398118</v>
      </c>
    </row>
    <row r="44" spans="1:13">
      <c r="A44" s="231"/>
      <c r="B44" s="236" t="s">
        <v>443</v>
      </c>
      <c r="C44" s="243">
        <v>4444375.42</v>
      </c>
      <c r="D44" s="244">
        <v>72443.280000000013</v>
      </c>
      <c r="E44" s="244">
        <v>1.63</v>
      </c>
      <c r="F44" s="245">
        <v>1.6299999999999999E-2</v>
      </c>
      <c r="G44" s="245">
        <v>5.1344222401446003E-2</v>
      </c>
      <c r="H44" s="245">
        <f>G44/F44</f>
        <v>3.1499522945672398</v>
      </c>
      <c r="I44" s="244">
        <f>D44*H44</f>
        <v>228192.87606197706</v>
      </c>
      <c r="J44" s="244">
        <f>I44-D44</f>
        <v>155749.59606197703</v>
      </c>
      <c r="K44" s="255"/>
      <c r="L44" s="246">
        <v>48632.654240226169</v>
      </c>
      <c r="M44" s="246">
        <f>J44-L44</f>
        <v>107116.94182175086</v>
      </c>
    </row>
    <row r="45" spans="1:13">
      <c r="A45" s="231"/>
      <c r="B45" s="247"/>
      <c r="C45" s="248"/>
      <c r="D45" s="221"/>
      <c r="E45" s="230"/>
      <c r="F45" s="252"/>
      <c r="G45" s="252"/>
      <c r="H45" s="252"/>
      <c r="I45" s="221"/>
      <c r="J45" s="221"/>
      <c r="K45" s="255"/>
      <c r="L45" s="221"/>
    </row>
    <row r="46" spans="1:13">
      <c r="A46" s="231"/>
      <c r="B46" s="250" t="s">
        <v>507</v>
      </c>
      <c r="C46" s="256">
        <f>+SUBTOTAL(9,C41:C44)</f>
        <v>6905581.1799999997</v>
      </c>
      <c r="D46" s="256">
        <f>+SUBTOTAL(9,D41:D44)</f>
        <v>118048.35</v>
      </c>
      <c r="E46" s="257">
        <f>D46/C46</f>
        <v>1.7094629245963049E-2</v>
      </c>
      <c r="F46" s="258">
        <f>D46/C46</f>
        <v>1.7094629245963049E-2</v>
      </c>
      <c r="G46" s="258">
        <f>I46/C46</f>
        <v>6.1132583520673224E-2</v>
      </c>
      <c r="H46" s="249">
        <f>G46/F46</f>
        <v>3.5761280716345385</v>
      </c>
      <c r="I46" s="256">
        <f>+SUBTOTAL(9,I41:I44)</f>
        <v>422156.01824513916</v>
      </c>
      <c r="J46" s="256">
        <f>+SUBTOTAL(9,J41:J44)</f>
        <v>304107.66824513912</v>
      </c>
      <c r="K46" s="199">
        <f>H46*D46-I46</f>
        <v>0</v>
      </c>
      <c r="L46" s="256">
        <f>+SUBTOTAL(9,L41:L44)</f>
        <v>101091.14273768825</v>
      </c>
      <c r="M46" s="243">
        <f>+SUBTOTAL(9,M41:M44)</f>
        <v>203016.52550745086</v>
      </c>
    </row>
    <row r="47" spans="1:13">
      <c r="A47" s="231"/>
      <c r="B47" s="256"/>
      <c r="C47" s="248"/>
      <c r="D47" s="253"/>
      <c r="E47" s="230"/>
      <c r="F47" s="252"/>
      <c r="G47" s="252"/>
      <c r="H47" s="259"/>
      <c r="I47" s="253"/>
      <c r="J47" s="254"/>
      <c r="K47" s="255"/>
      <c r="L47" s="254"/>
      <c r="M47" s="251"/>
    </row>
    <row r="48" spans="1:13">
      <c r="A48" s="252"/>
      <c r="B48" s="260" t="s">
        <v>444</v>
      </c>
      <c r="C48" s="261">
        <f>SUBTOTAL(9,C13:C46)</f>
        <v>516573880.67000014</v>
      </c>
      <c r="D48" s="261">
        <f>SUBTOTAL(9,D13:D46)</f>
        <v>7763188.660000002</v>
      </c>
      <c r="E48" s="230"/>
      <c r="F48" s="262"/>
      <c r="G48" s="249"/>
      <c r="H48" s="249"/>
      <c r="I48" s="261">
        <f>SUBTOTAL(9,I13:I46)</f>
        <v>28568853.871555381</v>
      </c>
      <c r="J48" s="261">
        <f>SUBTOTAL(9,J13:J46)</f>
        <v>20805665.21155538</v>
      </c>
      <c r="K48" s="199">
        <f>H48*D48-I48</f>
        <v>-28568853.871555381</v>
      </c>
      <c r="L48" s="261">
        <f>SUBTOTAL(9,L13:L46)</f>
        <v>7053092.8785627289</v>
      </c>
      <c r="M48" s="263">
        <f>SUBTOTAL(9,M13:M46)</f>
        <v>13752572.332992654</v>
      </c>
    </row>
    <row r="49" spans="1:13">
      <c r="A49" s="252"/>
      <c r="B49" s="260"/>
      <c r="C49" s="264"/>
      <c r="D49" s="253"/>
      <c r="E49" s="230"/>
      <c r="F49" s="252"/>
      <c r="G49" s="252"/>
      <c r="H49" s="252"/>
      <c r="I49" s="253"/>
      <c r="J49" s="253"/>
      <c r="K49" s="255"/>
    </row>
    <row r="50" spans="1:13">
      <c r="L50" s="265"/>
      <c r="M50" s="266"/>
    </row>
    <row r="51" spans="1:13">
      <c r="B51" s="267" t="s">
        <v>539</v>
      </c>
    </row>
  </sheetData>
  <printOptions horizontalCentered="1"/>
  <pageMargins left="0.45" right="0.45" top="0.75" bottom="0.75" header="0.3" footer="0.3"/>
  <pageSetup scale="6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85" zoomScaleNormal="85" workbookViewId="0">
      <pane xSplit="2" ySplit="5" topLeftCell="C6" activePane="bottomRight" state="frozen"/>
      <selection pane="topRight"/>
      <selection pane="bottomLeft"/>
      <selection pane="bottomRight" activeCell="A3" sqref="A3"/>
    </sheetView>
  </sheetViews>
  <sheetFormatPr defaultColWidth="9.140625" defaultRowHeight="12.75" outlineLevelCol="1"/>
  <cols>
    <col min="1" max="1" width="10.140625" style="196" bestFit="1" customWidth="1"/>
    <col min="2" max="2" width="39.42578125" style="197" customWidth="1"/>
    <col min="3" max="3" width="16.28515625" style="198" customWidth="1"/>
    <col min="4" max="4" width="17.7109375" style="197" customWidth="1"/>
    <col min="5" max="5" width="25.5703125" style="199" hidden="1" customWidth="1" outlineLevel="1"/>
    <col min="6" max="6" width="16" style="199" customWidth="1" collapsed="1"/>
    <col min="7" max="7" width="14.7109375" style="197" customWidth="1"/>
    <col min="8" max="8" width="15.28515625" style="197" customWidth="1"/>
    <col min="9" max="9" width="20.5703125" style="197" customWidth="1"/>
    <col min="10" max="10" width="18.7109375" style="197" customWidth="1"/>
    <col min="11" max="11" width="1.5703125" style="197" customWidth="1"/>
    <col min="12" max="12" width="15.5703125" style="197" customWidth="1"/>
    <col min="13" max="13" width="16.5703125" style="197" customWidth="1"/>
    <col min="14" max="14" width="14.5703125" style="197" customWidth="1"/>
    <col min="15" max="16" width="14" style="197" customWidth="1"/>
    <col min="17" max="17" width="15" style="197" customWidth="1"/>
    <col min="18" max="18" width="15.5703125" style="197" bestFit="1" customWidth="1"/>
    <col min="19" max="19" width="9.28515625" style="197" bestFit="1" customWidth="1"/>
    <col min="20" max="16384" width="9.140625" style="197"/>
  </cols>
  <sheetData>
    <row r="1" spans="1:19">
      <c r="M1" s="178" t="s">
        <v>541</v>
      </c>
    </row>
    <row r="3" spans="1:19">
      <c r="A3" s="177"/>
      <c r="C3" s="200"/>
      <c r="D3" s="201" t="s">
        <v>134</v>
      </c>
      <c r="E3" s="202"/>
      <c r="F3" s="203" t="s">
        <v>134</v>
      </c>
      <c r="G3" s="196"/>
      <c r="H3" s="196"/>
      <c r="I3" s="204" t="s">
        <v>136</v>
      </c>
      <c r="J3" s="205" t="s">
        <v>445</v>
      </c>
      <c r="L3" s="205" t="s">
        <v>445</v>
      </c>
      <c r="M3" s="205" t="s">
        <v>445</v>
      </c>
    </row>
    <row r="4" spans="1:19">
      <c r="A4" s="205" t="s">
        <v>129</v>
      </c>
      <c r="B4" s="205"/>
      <c r="C4" s="206" t="s">
        <v>132</v>
      </c>
      <c r="D4" s="204" t="s">
        <v>164</v>
      </c>
      <c r="E4" s="204" t="s">
        <v>134</v>
      </c>
      <c r="F4" s="204" t="s">
        <v>135</v>
      </c>
      <c r="G4" s="205" t="s">
        <v>136</v>
      </c>
      <c r="H4" s="205" t="s">
        <v>467</v>
      </c>
      <c r="I4" s="204" t="s">
        <v>164</v>
      </c>
      <c r="J4" s="205" t="s">
        <v>446</v>
      </c>
      <c r="L4" s="205" t="s">
        <v>446</v>
      </c>
      <c r="M4" s="205" t="s">
        <v>446</v>
      </c>
    </row>
    <row r="5" spans="1:19">
      <c r="A5" s="207" t="s">
        <v>130</v>
      </c>
      <c r="B5" s="207" t="s">
        <v>131</v>
      </c>
      <c r="C5" s="208" t="s">
        <v>133</v>
      </c>
      <c r="D5" s="209" t="s">
        <v>165</v>
      </c>
      <c r="E5" s="209" t="s">
        <v>135</v>
      </c>
      <c r="F5" s="209" t="s">
        <v>466</v>
      </c>
      <c r="G5" s="207" t="s">
        <v>135</v>
      </c>
      <c r="H5" s="207" t="s">
        <v>135</v>
      </c>
      <c r="I5" s="268" t="s">
        <v>447</v>
      </c>
      <c r="J5" s="209" t="s">
        <v>448</v>
      </c>
      <c r="L5" s="209" t="s">
        <v>448</v>
      </c>
      <c r="M5" s="209" t="s">
        <v>531</v>
      </c>
    </row>
    <row r="6" spans="1:19">
      <c r="A6" s="207"/>
      <c r="B6" s="207"/>
      <c r="C6" s="208"/>
      <c r="D6" s="209"/>
      <c r="E6" s="209"/>
      <c r="F6" s="209"/>
      <c r="G6" s="210" t="s">
        <v>538</v>
      </c>
      <c r="H6" s="207"/>
      <c r="I6" s="209"/>
      <c r="J6" s="209" t="s">
        <v>515</v>
      </c>
      <c r="K6" s="211"/>
      <c r="L6" s="209" t="s">
        <v>514</v>
      </c>
      <c r="M6" s="201" t="s">
        <v>463</v>
      </c>
    </row>
    <row r="7" spans="1:19">
      <c r="A7" s="207"/>
      <c r="B7" s="207"/>
      <c r="C7" s="208"/>
      <c r="D7" s="209"/>
      <c r="E7" s="209"/>
      <c r="F7" s="209"/>
      <c r="G7" s="207"/>
      <c r="H7" s="207"/>
      <c r="I7" s="209"/>
      <c r="J7" s="213" t="s">
        <v>530</v>
      </c>
      <c r="K7" s="211"/>
      <c r="L7" s="209" t="s">
        <v>502</v>
      </c>
      <c r="M7" s="213" t="s">
        <v>512</v>
      </c>
    </row>
    <row r="8" spans="1:19">
      <c r="A8" s="207"/>
      <c r="B8" s="207"/>
      <c r="C8" s="208"/>
      <c r="D8" s="209"/>
      <c r="E8" s="209"/>
      <c r="F8" s="209"/>
      <c r="G8" s="207"/>
      <c r="H8" s="207"/>
      <c r="I8" s="209"/>
      <c r="J8" s="211"/>
      <c r="K8" s="211"/>
      <c r="L8" s="211"/>
      <c r="M8" s="213" t="s">
        <v>511</v>
      </c>
    </row>
    <row r="9" spans="1:19" ht="15.75">
      <c r="A9" s="207"/>
      <c r="B9" s="207"/>
      <c r="C9" s="269"/>
      <c r="D9" s="216" t="s">
        <v>537</v>
      </c>
      <c r="E9" s="268"/>
      <c r="F9" s="268"/>
      <c r="G9" s="161"/>
      <c r="H9" s="161"/>
      <c r="I9" s="268"/>
      <c r="J9" s="215"/>
      <c r="L9" s="217"/>
      <c r="M9" s="161" t="s">
        <v>510</v>
      </c>
    </row>
    <row r="10" spans="1:19">
      <c r="A10" s="207"/>
      <c r="B10" s="207"/>
      <c r="C10" s="208"/>
      <c r="D10" s="209"/>
      <c r="E10" s="209"/>
      <c r="F10" s="209"/>
      <c r="G10" s="207"/>
      <c r="H10" s="207"/>
    </row>
    <row r="11" spans="1:19">
      <c r="A11" s="214" t="s">
        <v>122</v>
      </c>
      <c r="B11" s="214"/>
      <c r="C11" s="214"/>
      <c r="D11" s="214"/>
      <c r="E11" s="214"/>
      <c r="F11" s="214"/>
      <c r="G11" s="214"/>
      <c r="H11" s="214"/>
      <c r="I11" s="214"/>
      <c r="J11" s="214"/>
    </row>
    <row r="12" spans="1:19">
      <c r="A12" s="218"/>
      <c r="B12" s="218"/>
      <c r="C12" s="219"/>
      <c r="D12" s="218"/>
      <c r="E12" s="220"/>
      <c r="F12" s="220"/>
      <c r="G12" s="218"/>
      <c r="H12" s="218"/>
    </row>
    <row r="13" spans="1:19">
      <c r="A13" s="221"/>
      <c r="B13" s="222" t="s">
        <v>425</v>
      </c>
      <c r="C13" s="223"/>
      <c r="D13" s="137"/>
      <c r="E13" s="224"/>
      <c r="F13" s="224"/>
      <c r="G13" s="137"/>
      <c r="H13" s="137"/>
      <c r="I13" s="137"/>
      <c r="J13" s="137"/>
      <c r="K13" s="225"/>
      <c r="L13" s="226"/>
      <c r="M13" s="226"/>
      <c r="N13" s="226"/>
      <c r="R13" s="137"/>
      <c r="S13" s="227"/>
    </row>
    <row r="14" spans="1:19">
      <c r="A14" s="221"/>
      <c r="B14" s="228"/>
      <c r="C14" s="229"/>
      <c r="D14" s="137"/>
      <c r="E14" s="230"/>
      <c r="F14" s="230"/>
      <c r="G14" s="226"/>
      <c r="H14" s="226"/>
      <c r="I14" s="226"/>
      <c r="J14" s="226"/>
      <c r="K14" s="226"/>
    </row>
    <row r="15" spans="1:19">
      <c r="A15" s="231">
        <v>311</v>
      </c>
      <c r="B15" s="232" t="s">
        <v>2</v>
      </c>
      <c r="C15" s="233"/>
      <c r="D15" s="230"/>
      <c r="E15" s="234"/>
      <c r="F15" s="234"/>
      <c r="G15" s="235"/>
      <c r="H15" s="235"/>
      <c r="I15" s="235"/>
      <c r="J15" s="235"/>
      <c r="K15" s="235"/>
    </row>
    <row r="16" spans="1:19">
      <c r="A16" s="231"/>
      <c r="B16" s="236" t="s">
        <v>426</v>
      </c>
      <c r="C16" s="242">
        <v>29664979.16</v>
      </c>
      <c r="D16" s="239">
        <v>394296.39</v>
      </c>
      <c r="E16" s="239">
        <v>1.33</v>
      </c>
      <c r="F16" s="240">
        <v>1.3300000000000001E-2</v>
      </c>
      <c r="G16" s="240">
        <v>3.0206898011520465E-2</v>
      </c>
      <c r="H16" s="240">
        <f>G16/F16</f>
        <v>2.2711953392120647</v>
      </c>
      <c r="I16" s="239">
        <f>D16*H16</f>
        <v>895524.12323614256</v>
      </c>
      <c r="J16" s="239">
        <f>I16-D16</f>
        <v>501227.73323614255</v>
      </c>
      <c r="L16" s="241">
        <v>271505.12411903415</v>
      </c>
      <c r="M16" s="241">
        <f>J16-L16</f>
        <v>229722.6091171084</v>
      </c>
    </row>
    <row r="17" spans="1:13">
      <c r="A17" s="231"/>
      <c r="B17" s="236" t="s">
        <v>427</v>
      </c>
      <c r="C17" s="242">
        <v>27862834.57</v>
      </c>
      <c r="D17" s="239">
        <v>394869.37</v>
      </c>
      <c r="E17" s="239">
        <v>1.42</v>
      </c>
      <c r="F17" s="240">
        <v>1.4199999999999999E-2</v>
      </c>
      <c r="G17" s="240">
        <v>3.3316531297913815E-2</v>
      </c>
      <c r="H17" s="240">
        <f>G17/F17</f>
        <v>2.3462345984446351</v>
      </c>
      <c r="I17" s="239">
        <f>D17*H17</f>
        <v>926456.17776003608</v>
      </c>
      <c r="J17" s="239">
        <f>I17-D17</f>
        <v>531586.80776003608</v>
      </c>
      <c r="L17" s="230">
        <v>273459.57922370324</v>
      </c>
      <c r="M17" s="230">
        <f>J17-L17</f>
        <v>258127.22853633284</v>
      </c>
    </row>
    <row r="18" spans="1:13">
      <c r="A18" s="231"/>
      <c r="B18" s="236" t="s">
        <v>428</v>
      </c>
      <c r="C18" s="243">
        <v>70065640.599999994</v>
      </c>
      <c r="D18" s="244">
        <v>870869.89999999991</v>
      </c>
      <c r="E18" s="244">
        <v>1.31</v>
      </c>
      <c r="F18" s="245">
        <v>1.3100000000000001E-2</v>
      </c>
      <c r="G18" s="245">
        <v>2.8069492880651692E-2</v>
      </c>
      <c r="H18" s="245">
        <f>G18/F18</f>
        <v>2.1427093802024193</v>
      </c>
      <c r="I18" s="244">
        <f>D18*H18</f>
        <v>1866021.1036659428</v>
      </c>
      <c r="J18" s="244">
        <f>I18-D18</f>
        <v>995151.20366594288</v>
      </c>
      <c r="L18" s="246">
        <v>525494.70970297093</v>
      </c>
      <c r="M18" s="246">
        <f>J18-L18</f>
        <v>469656.49396297196</v>
      </c>
    </row>
    <row r="19" spans="1:13">
      <c r="A19" s="231"/>
      <c r="B19" s="247"/>
      <c r="C19" s="248"/>
      <c r="D19" s="221"/>
      <c r="E19" s="230"/>
      <c r="F19" s="249"/>
      <c r="G19" s="249"/>
      <c r="H19" s="249"/>
      <c r="I19" s="221"/>
      <c r="J19" s="221"/>
    </row>
    <row r="20" spans="1:13">
      <c r="A20" s="231"/>
      <c r="B20" s="250" t="s">
        <v>424</v>
      </c>
      <c r="C20" s="248">
        <f>+SUBTOTAL(9,C16:C18)</f>
        <v>127593454.33</v>
      </c>
      <c r="D20" s="248">
        <f>+SUBTOTAL(9,D16:D18)</f>
        <v>1660035.66</v>
      </c>
      <c r="E20" s="249">
        <f>D20/C20</f>
        <v>1.3010351265407267E-2</v>
      </c>
      <c r="F20" s="249">
        <f>D20/C20</f>
        <v>1.3010351265407267E-2</v>
      </c>
      <c r="G20" s="249">
        <f>I20/C20</f>
        <v>2.8904315068731486E-2</v>
      </c>
      <c r="H20" s="249">
        <f>G20/F20</f>
        <v>2.2216398680629079</v>
      </c>
      <c r="I20" s="248">
        <f>+SUBTOTAL(9,I16:I18)</f>
        <v>3688001.4046621216</v>
      </c>
      <c r="J20" s="248">
        <f>+SUBTOTAL(9,J16:J18)</f>
        <v>2027965.7446621214</v>
      </c>
      <c r="K20" s="199">
        <f>H20*D20-I20</f>
        <v>0</v>
      </c>
      <c r="L20" s="248">
        <f>+SUBTOTAL(9,L16:L18)</f>
        <v>1070459.4130457083</v>
      </c>
      <c r="M20" s="242">
        <f>+SUBTOTAL(9,M16:M18)</f>
        <v>957506.3316164132</v>
      </c>
    </row>
    <row r="21" spans="1:13">
      <c r="A21" s="231"/>
      <c r="B21" s="248"/>
      <c r="C21" s="248"/>
      <c r="D21" s="221"/>
      <c r="E21" s="230"/>
      <c r="F21" s="252"/>
      <c r="G21" s="252"/>
      <c r="H21" s="252"/>
      <c r="I21" s="253"/>
      <c r="J21" s="254"/>
      <c r="K21" s="255"/>
      <c r="M21" s="251"/>
    </row>
    <row r="22" spans="1:13">
      <c r="A22" s="231">
        <v>312</v>
      </c>
      <c r="B22" s="247" t="s">
        <v>535</v>
      </c>
      <c r="C22" s="248"/>
      <c r="D22" s="221"/>
      <c r="E22" s="230"/>
      <c r="F22" s="252"/>
      <c r="G22" s="252"/>
      <c r="H22" s="252"/>
      <c r="I22" s="221"/>
      <c r="J22" s="221"/>
      <c r="K22" s="255"/>
    </row>
    <row r="23" spans="1:13">
      <c r="A23" s="231"/>
      <c r="B23" s="236" t="s">
        <v>429</v>
      </c>
      <c r="C23" s="242">
        <v>137645881.58000001</v>
      </c>
      <c r="D23" s="239">
        <v>1974272.8600000003</v>
      </c>
      <c r="E23" s="239">
        <v>1.44</v>
      </c>
      <c r="F23" s="240">
        <v>1.44E-2</v>
      </c>
      <c r="G23" s="240">
        <v>3.7278747036232247E-2</v>
      </c>
      <c r="H23" s="240">
        <f>G23/F23</f>
        <v>2.5888018775161283</v>
      </c>
      <c r="I23" s="239">
        <f>D23*H23</f>
        <v>5111001.2866971372</v>
      </c>
      <c r="J23" s="239">
        <f>I23-D23</f>
        <v>3136728.4266971368</v>
      </c>
      <c r="K23" s="255"/>
      <c r="L23" s="230">
        <v>1739844.9584668069</v>
      </c>
      <c r="M23" s="230">
        <f>J23-L23</f>
        <v>1396883.4682303299</v>
      </c>
    </row>
    <row r="24" spans="1:13">
      <c r="A24" s="231"/>
      <c r="B24" s="236" t="s">
        <v>430</v>
      </c>
      <c r="C24" s="242">
        <v>126930413.23</v>
      </c>
      <c r="D24" s="239">
        <v>1998527.3800000004</v>
      </c>
      <c r="E24" s="239">
        <v>1.64</v>
      </c>
      <c r="F24" s="240">
        <v>1.6399999999999998E-2</v>
      </c>
      <c r="G24" s="240">
        <v>4.1705442102419915E-2</v>
      </c>
      <c r="H24" s="240">
        <f>G24/F24</f>
        <v>2.5430147623426782</v>
      </c>
      <c r="I24" s="239">
        <f>D24*H24</f>
        <v>5082284.6302860361</v>
      </c>
      <c r="J24" s="239">
        <f>I24-D24</f>
        <v>3083757.2502860357</v>
      </c>
      <c r="K24" s="255"/>
      <c r="L24" s="230">
        <v>1674131.5028066491</v>
      </c>
      <c r="M24" s="230">
        <f>J24-L24</f>
        <v>1409625.7474793866</v>
      </c>
    </row>
    <row r="25" spans="1:13">
      <c r="A25" s="231"/>
      <c r="B25" s="236" t="s">
        <v>431</v>
      </c>
      <c r="C25" s="243">
        <v>15254041.73</v>
      </c>
      <c r="D25" s="244">
        <v>228489.08000000002</v>
      </c>
      <c r="E25" s="244">
        <v>1.49</v>
      </c>
      <c r="F25" s="245">
        <v>1.49E-2</v>
      </c>
      <c r="G25" s="245">
        <v>3.6273206130792456E-2</v>
      </c>
      <c r="H25" s="245">
        <f>G25/F25</f>
        <v>2.434443364482715</v>
      </c>
      <c r="I25" s="244">
        <f>D25*H25</f>
        <v>556243.72466276027</v>
      </c>
      <c r="J25" s="244">
        <f>I25-D25</f>
        <v>327754.64466276026</v>
      </c>
      <c r="K25" s="255"/>
      <c r="L25" s="246">
        <v>178631.95030116051</v>
      </c>
      <c r="M25" s="246">
        <f>J25-L25</f>
        <v>149122.69436159974</v>
      </c>
    </row>
    <row r="26" spans="1:13">
      <c r="A26" s="231"/>
      <c r="B26" s="232"/>
      <c r="C26" s="248"/>
      <c r="D26" s="221"/>
      <c r="E26" s="230"/>
      <c r="F26" s="252"/>
      <c r="G26" s="252"/>
      <c r="H26" s="252"/>
      <c r="I26" s="221"/>
      <c r="J26" s="221"/>
      <c r="K26" s="255"/>
    </row>
    <row r="27" spans="1:13">
      <c r="A27" s="231"/>
      <c r="B27" s="250" t="s">
        <v>534</v>
      </c>
      <c r="C27" s="248">
        <f>+SUBTOTAL(9,C23:C25)</f>
        <v>279830336.54000002</v>
      </c>
      <c r="D27" s="248">
        <f>+SUBTOTAL(9,D23:D25)</f>
        <v>4201289.32</v>
      </c>
      <c r="E27" s="249">
        <f>D27/C27</f>
        <v>1.5013702130896204E-2</v>
      </c>
      <c r="F27" s="249">
        <f>D27/C27</f>
        <v>1.5013702130896204E-2</v>
      </c>
      <c r="G27" s="249">
        <f>I27/C27</f>
        <v>3.8414454181629996E-2</v>
      </c>
      <c r="H27" s="249">
        <f>G27/F27</f>
        <v>2.5586263698796952</v>
      </c>
      <c r="I27" s="248">
        <f>+SUBTOTAL(9,I23:I25)</f>
        <v>10749529.641645933</v>
      </c>
      <c r="J27" s="248">
        <f>+SUBTOTAL(9,J23:J25)</f>
        <v>6548240.3216459323</v>
      </c>
      <c r="K27" s="199">
        <f>H27*D27-I27</f>
        <v>0</v>
      </c>
      <c r="L27" s="248">
        <f>+SUBTOTAL(9,L23:L25)</f>
        <v>3592608.4115746166</v>
      </c>
      <c r="M27" s="242">
        <f>+SUBTOTAL(9,M23:M25)</f>
        <v>2955631.9100713162</v>
      </c>
    </row>
    <row r="28" spans="1:13">
      <c r="A28" s="231"/>
      <c r="B28" s="248"/>
      <c r="C28" s="248"/>
      <c r="D28" s="221"/>
      <c r="E28" s="230"/>
      <c r="F28" s="252"/>
      <c r="G28" s="252"/>
      <c r="H28" s="252"/>
      <c r="I28" s="253"/>
      <c r="J28" s="254"/>
      <c r="K28" s="255"/>
    </row>
    <row r="29" spans="1:13">
      <c r="A29" s="231">
        <v>314</v>
      </c>
      <c r="B29" s="247" t="s">
        <v>433</v>
      </c>
      <c r="C29" s="248"/>
      <c r="D29" s="221"/>
      <c r="E29" s="230"/>
      <c r="F29" s="252"/>
      <c r="G29" s="252"/>
      <c r="H29" s="252"/>
      <c r="I29" s="221"/>
      <c r="J29" s="221"/>
      <c r="K29" s="255"/>
    </row>
    <row r="30" spans="1:13">
      <c r="A30" s="231"/>
      <c r="B30" s="236" t="s">
        <v>434</v>
      </c>
      <c r="C30" s="242">
        <v>42228337.039999999</v>
      </c>
      <c r="D30" s="270">
        <v>794063.42999999993</v>
      </c>
      <c r="E30" s="270">
        <v>1.87</v>
      </c>
      <c r="F30" s="271">
        <v>1.8700000000000001E-2</v>
      </c>
      <c r="G30" s="271">
        <v>6.2299067034253267E-2</v>
      </c>
      <c r="H30" s="271">
        <f>G30/F30</f>
        <v>3.3315009109226343</v>
      </c>
      <c r="I30" s="270">
        <f>D30*H30</f>
        <v>2645423.0403753514</v>
      </c>
      <c r="J30" s="270">
        <f>I30-D30</f>
        <v>1851359.6103753515</v>
      </c>
      <c r="K30" s="255"/>
      <c r="L30" s="230">
        <v>1136236.8592539839</v>
      </c>
      <c r="M30" s="230">
        <f>J30-L30</f>
        <v>715122.75112136756</v>
      </c>
    </row>
    <row r="31" spans="1:13">
      <c r="A31" s="231"/>
      <c r="B31" s="236" t="s">
        <v>435</v>
      </c>
      <c r="C31" s="243">
        <v>39133170.240000002</v>
      </c>
      <c r="D31" s="244">
        <v>722141.74</v>
      </c>
      <c r="E31" s="244">
        <v>1.92</v>
      </c>
      <c r="F31" s="245">
        <v>1.9199999999999998E-2</v>
      </c>
      <c r="G31" s="245">
        <v>5.8910458464302533E-2</v>
      </c>
      <c r="H31" s="245">
        <f>G31/F31</f>
        <v>3.0682530450157572</v>
      </c>
      <c r="I31" s="244">
        <f>D31*H31</f>
        <v>2215713.592687977</v>
      </c>
      <c r="J31" s="244">
        <f>I31-D31</f>
        <v>1493571.852687977</v>
      </c>
      <c r="K31" s="255"/>
      <c r="L31" s="246">
        <v>885747.14570394158</v>
      </c>
      <c r="M31" s="246">
        <f>J31-L31</f>
        <v>607824.70698403544</v>
      </c>
    </row>
    <row r="32" spans="1:13">
      <c r="A32" s="231"/>
      <c r="B32" s="247"/>
      <c r="C32" s="248"/>
      <c r="D32" s="221"/>
      <c r="E32" s="230"/>
      <c r="F32" s="252"/>
      <c r="G32" s="252"/>
      <c r="H32" s="252"/>
      <c r="I32" s="221"/>
      <c r="J32" s="221"/>
      <c r="K32" s="255"/>
    </row>
    <row r="33" spans="1:13">
      <c r="A33" s="231"/>
      <c r="B33" s="250" t="s">
        <v>436</v>
      </c>
      <c r="C33" s="248">
        <f>+SUBTOTAL(9,C30:C31)</f>
        <v>81361507.280000001</v>
      </c>
      <c r="D33" s="248">
        <f>+SUBTOTAL(9,D30:D31)</f>
        <v>1516205.17</v>
      </c>
      <c r="E33" s="249">
        <f>D33/C33</f>
        <v>1.8635411519382066E-2</v>
      </c>
      <c r="F33" s="249">
        <f>D33/C33</f>
        <v>1.8635411519382066E-2</v>
      </c>
      <c r="G33" s="249">
        <f>I33/C33</f>
        <v>5.9747376807242063E-2</v>
      </c>
      <c r="H33" s="249">
        <f>G33/F33</f>
        <v>3.2061206024401887</v>
      </c>
      <c r="I33" s="248">
        <f>+SUBTOTAL(9,I30:I31)</f>
        <v>4861136.6330633285</v>
      </c>
      <c r="J33" s="248">
        <f>+SUBTOTAL(9,J30:J31)</f>
        <v>3344931.4630633285</v>
      </c>
      <c r="K33" s="199">
        <f>H33*D33-I33</f>
        <v>0</v>
      </c>
      <c r="L33" s="248">
        <f>+SUBTOTAL(9,L30:L31)</f>
        <v>2021984.0049579255</v>
      </c>
      <c r="M33" s="242">
        <f>+SUBTOTAL(9,M30:M31)</f>
        <v>1322947.458105403</v>
      </c>
    </row>
    <row r="34" spans="1:13">
      <c r="A34" s="231"/>
      <c r="B34" s="248"/>
      <c r="C34" s="248"/>
      <c r="D34" s="221"/>
      <c r="E34" s="230"/>
      <c r="F34" s="252"/>
      <c r="G34" s="252"/>
      <c r="H34" s="252"/>
      <c r="I34" s="253"/>
      <c r="J34" s="254"/>
      <c r="K34" s="255"/>
    </row>
    <row r="35" spans="1:13">
      <c r="A35" s="231">
        <v>315</v>
      </c>
      <c r="B35" s="247" t="s">
        <v>5</v>
      </c>
      <c r="C35" s="248"/>
      <c r="D35" s="221"/>
      <c r="E35" s="230"/>
      <c r="F35" s="252"/>
      <c r="G35" s="252"/>
      <c r="H35" s="252"/>
      <c r="I35" s="221"/>
      <c r="J35" s="221"/>
      <c r="K35" s="255"/>
    </row>
    <row r="36" spans="1:13">
      <c r="A36" s="231"/>
      <c r="B36" s="236" t="s">
        <v>437</v>
      </c>
      <c r="C36" s="242">
        <v>6769581.5</v>
      </c>
      <c r="D36" s="239">
        <v>84348.439999999988</v>
      </c>
      <c r="E36" s="239">
        <v>1.28</v>
      </c>
      <c r="F36" s="240">
        <v>1.2800000000000001E-2</v>
      </c>
      <c r="G36" s="240">
        <v>3.5718308436053246E-2</v>
      </c>
      <c r="H36" s="240">
        <f>G36/F36</f>
        <v>2.7904928465666599</v>
      </c>
      <c r="I36" s="239">
        <f>D36*H36</f>
        <v>235373.71843905709</v>
      </c>
      <c r="J36" s="239">
        <f>I36-D36</f>
        <v>151025.27843905712</v>
      </c>
      <c r="K36" s="255"/>
      <c r="L36" s="230">
        <v>86596.78729220778</v>
      </c>
      <c r="M36" s="230">
        <f>J36-L36</f>
        <v>64428.491146849337</v>
      </c>
    </row>
    <row r="37" spans="1:13">
      <c r="A37" s="231"/>
      <c r="B37" s="236" t="s">
        <v>438</v>
      </c>
      <c r="C37" s="242">
        <v>6474413.5999999996</v>
      </c>
      <c r="D37" s="239">
        <v>85465.65</v>
      </c>
      <c r="E37" s="239">
        <v>1.4</v>
      </c>
      <c r="F37" s="240">
        <v>1.3999999999999999E-2</v>
      </c>
      <c r="G37" s="240">
        <v>4.1816914507902307E-2</v>
      </c>
      <c r="H37" s="240">
        <f>G37/F37</f>
        <v>2.9869224648501653</v>
      </c>
      <c r="I37" s="239">
        <f>D37*H37</f>
        <v>255279.26995802153</v>
      </c>
      <c r="J37" s="239">
        <f>I37-D37</f>
        <v>169813.61995802153</v>
      </c>
      <c r="K37" s="255"/>
      <c r="L37" s="230">
        <v>101221.81316048058</v>
      </c>
      <c r="M37" s="230">
        <f>J37-L37</f>
        <v>68591.80679754095</v>
      </c>
    </row>
    <row r="38" spans="1:13">
      <c r="A38" s="137"/>
      <c r="B38" s="236" t="s">
        <v>439</v>
      </c>
      <c r="C38" s="243">
        <v>7639006.2400000002</v>
      </c>
      <c r="D38" s="244">
        <v>97796.070000000022</v>
      </c>
      <c r="E38" s="244">
        <v>1.28</v>
      </c>
      <c r="F38" s="245">
        <v>1.2800000000000001E-2</v>
      </c>
      <c r="G38" s="245">
        <v>3.1636052178430997E-2</v>
      </c>
      <c r="H38" s="245">
        <f>G38/F38</f>
        <v>2.4715665764399217</v>
      </c>
      <c r="I38" s="244">
        <f>D38*H38</f>
        <v>241709.49791917898</v>
      </c>
      <c r="J38" s="244">
        <f>I38-D38</f>
        <v>143913.42791917897</v>
      </c>
      <c r="K38" s="255"/>
      <c r="L38" s="246">
        <v>79131.305794101834</v>
      </c>
      <c r="M38" s="246">
        <f>J38-L38</f>
        <v>64782.122125077134</v>
      </c>
    </row>
    <row r="39" spans="1:13">
      <c r="A39" s="231"/>
      <c r="B39" s="247"/>
      <c r="C39" s="248"/>
      <c r="D39" s="221"/>
      <c r="E39" s="230"/>
      <c r="F39" s="249"/>
      <c r="G39" s="249"/>
      <c r="H39" s="249"/>
      <c r="I39" s="221"/>
      <c r="J39" s="221"/>
      <c r="K39" s="255"/>
    </row>
    <row r="40" spans="1:13">
      <c r="A40" s="231"/>
      <c r="B40" s="250" t="s">
        <v>532</v>
      </c>
      <c r="C40" s="248">
        <f>+SUBTOTAL(9,C36:C38)</f>
        <v>20883001.34</v>
      </c>
      <c r="D40" s="248">
        <f>+SUBTOTAL(9,D36:D38)</f>
        <v>267610.15999999997</v>
      </c>
      <c r="E40" s="249">
        <f>D40/C40</f>
        <v>1.2814736523883208E-2</v>
      </c>
      <c r="F40" s="249">
        <f>D40/C40</f>
        <v>1.2814736523883208E-2</v>
      </c>
      <c r="G40" s="249">
        <f>I40/C40</f>
        <v>3.5069790706447258E-2</v>
      </c>
      <c r="H40" s="249">
        <f>G40/F40</f>
        <v>2.7366766878965199</v>
      </c>
      <c r="I40" s="248">
        <f>+SUBTOTAL(9,I36:I38)</f>
        <v>732362.48631625762</v>
      </c>
      <c r="J40" s="248">
        <f>+SUBTOTAL(9,J36:J38)</f>
        <v>464752.32631625759</v>
      </c>
      <c r="K40" s="199">
        <f>H40*D40-I40</f>
        <v>0</v>
      </c>
      <c r="L40" s="248">
        <f>+SUBTOTAL(9,L36:L38)</f>
        <v>266949.9062467902</v>
      </c>
      <c r="M40" s="242">
        <f>+SUBTOTAL(9,M36:M38)</f>
        <v>197802.42006946739</v>
      </c>
    </row>
    <row r="41" spans="1:13">
      <c r="A41" s="231"/>
      <c r="B41" s="248"/>
      <c r="C41" s="248"/>
      <c r="D41" s="221"/>
      <c r="E41" s="230"/>
      <c r="F41" s="252"/>
      <c r="G41" s="252"/>
      <c r="H41" s="252"/>
      <c r="I41" s="253"/>
      <c r="J41" s="254"/>
      <c r="K41" s="255"/>
    </row>
    <row r="42" spans="1:13">
      <c r="A42" s="231">
        <v>316</v>
      </c>
      <c r="B42" s="247" t="s">
        <v>533</v>
      </c>
      <c r="C42" s="248"/>
      <c r="D42" s="221"/>
      <c r="E42" s="230"/>
      <c r="F42" s="252"/>
      <c r="G42" s="252"/>
      <c r="H42" s="252"/>
      <c r="I42" s="221"/>
      <c r="J42" s="221"/>
      <c r="K42" s="255"/>
    </row>
    <row r="43" spans="1:13">
      <c r="A43" s="231"/>
      <c r="B43" s="236" t="s">
        <v>440</v>
      </c>
      <c r="C43" s="242">
        <v>1043990.99</v>
      </c>
      <c r="D43" s="239">
        <v>20272.79</v>
      </c>
      <c r="E43" s="239">
        <v>2.0099999999999998</v>
      </c>
      <c r="F43" s="240">
        <v>2.01E-2</v>
      </c>
      <c r="G43" s="240">
        <v>6.0943054690539046E-2</v>
      </c>
      <c r="H43" s="240">
        <f>G43/F43</f>
        <v>3.0319927706735843</v>
      </c>
      <c r="I43" s="239">
        <f>D43*H43</f>
        <v>61466.952721383735</v>
      </c>
      <c r="J43" s="239">
        <f>I43-D43</f>
        <v>41194.162721383735</v>
      </c>
      <c r="K43" s="255"/>
      <c r="L43" s="230">
        <v>23406.385569583828</v>
      </c>
      <c r="M43" s="230">
        <f>J43-L43</f>
        <v>17787.777151799906</v>
      </c>
    </row>
    <row r="44" spans="1:13">
      <c r="A44" s="231"/>
      <c r="B44" s="236" t="s">
        <v>441</v>
      </c>
      <c r="C44" s="242">
        <v>1165681.21</v>
      </c>
      <c r="D44" s="239">
        <v>21861.16</v>
      </c>
      <c r="E44" s="239">
        <v>1.93</v>
      </c>
      <c r="F44" s="240">
        <v>1.9300000000000001E-2</v>
      </c>
      <c r="G44" s="240">
        <v>6.0417032886718659E-2</v>
      </c>
      <c r="H44" s="240">
        <v>3.1304162117470806</v>
      </c>
      <c r="I44" s="239">
        <v>68434.529671596814</v>
      </c>
      <c r="J44" s="239">
        <v>46573.369671596811</v>
      </c>
      <c r="K44" s="255"/>
      <c r="L44" s="230">
        <v>27548.284740530693</v>
      </c>
      <c r="M44" s="230">
        <f>J44-L44</f>
        <v>19025.084931066118</v>
      </c>
    </row>
    <row r="45" spans="1:13">
      <c r="A45" s="231"/>
      <c r="B45" s="236" t="s">
        <v>442</v>
      </c>
      <c r="C45" s="242">
        <v>251533.56</v>
      </c>
      <c r="D45" s="239">
        <v>3471.1200000000008</v>
      </c>
      <c r="E45" s="239">
        <v>1.38</v>
      </c>
      <c r="F45" s="240">
        <v>1.38E-2</v>
      </c>
      <c r="G45" s="240">
        <v>2.7320410047867966E-2</v>
      </c>
      <c r="H45" s="240">
        <f>G45/F45</f>
        <v>1.979739858541157</v>
      </c>
      <c r="I45" s="239">
        <f>D45*H45</f>
        <v>6871.9146177793828</v>
      </c>
      <c r="J45" s="239">
        <f>I45-D45</f>
        <v>3400.794617779382</v>
      </c>
      <c r="K45" s="255"/>
      <c r="L45" s="230">
        <v>1503.8181873475587</v>
      </c>
      <c r="M45" s="230">
        <f>J45-L45</f>
        <v>1896.9764304318232</v>
      </c>
    </row>
    <row r="46" spans="1:13">
      <c r="A46" s="231"/>
      <c r="B46" s="236" t="s">
        <v>443</v>
      </c>
      <c r="C46" s="243">
        <v>4444375.42</v>
      </c>
      <c r="D46" s="244">
        <v>72443.280000000013</v>
      </c>
      <c r="E46" s="244">
        <v>1.63</v>
      </c>
      <c r="F46" s="245">
        <v>1.6299999999999999E-2</v>
      </c>
      <c r="G46" s="245">
        <v>3.7172827312594581E-2</v>
      </c>
      <c r="H46" s="245">
        <f>G46/F46</f>
        <v>2.2805415529199133</v>
      </c>
      <c r="I46" s="244">
        <f>D46*H46</f>
        <v>165209.91026981213</v>
      </c>
      <c r="J46" s="244">
        <f>I46-D46</f>
        <v>92766.630269812114</v>
      </c>
      <c r="K46" s="255"/>
      <c r="L46" s="246">
        <v>48632.654240226169</v>
      </c>
      <c r="M46" s="246">
        <f>J46-L46</f>
        <v>44133.976029585945</v>
      </c>
    </row>
    <row r="47" spans="1:13">
      <c r="A47" s="231"/>
      <c r="B47" s="247"/>
      <c r="C47" s="248"/>
      <c r="D47" s="221"/>
      <c r="E47" s="230"/>
      <c r="F47" s="252"/>
      <c r="G47" s="252"/>
      <c r="H47" s="252"/>
      <c r="I47" s="221"/>
      <c r="J47" s="221"/>
      <c r="K47" s="255"/>
    </row>
    <row r="48" spans="1:13">
      <c r="A48" s="231"/>
      <c r="B48" s="250" t="s">
        <v>507</v>
      </c>
      <c r="C48" s="256">
        <f>+SUBTOTAL(9,C43:C46)</f>
        <v>6905581.1799999997</v>
      </c>
      <c r="D48" s="256">
        <f>+SUBTOTAL(9,D43:D46)</f>
        <v>118048.35</v>
      </c>
      <c r="E48" s="257">
        <f>D48/C48</f>
        <v>1.7094629245963049E-2</v>
      </c>
      <c r="F48" s="249">
        <f>D48/C48</f>
        <v>1.7094629245963049E-2</v>
      </c>
      <c r="G48" s="249">
        <f>I48/C48</f>
        <v>4.3730324705352611E-2</v>
      </c>
      <c r="H48" s="249">
        <f>G48/F48</f>
        <v>2.5581323862686092</v>
      </c>
      <c r="I48" s="256">
        <f>+SUBTOTAL(9,I43:I46)</f>
        <v>301983.30728057201</v>
      </c>
      <c r="J48" s="256">
        <f>+SUBTOTAL(9,J43:J46)</f>
        <v>183934.95728057204</v>
      </c>
      <c r="K48" s="199">
        <f>H48*D48-I48</f>
        <v>0</v>
      </c>
      <c r="L48" s="256">
        <f>+SUBTOTAL(9,L43:L46)</f>
        <v>101091.14273768825</v>
      </c>
      <c r="M48" s="243">
        <f>+SUBTOTAL(9,M43:M46)</f>
        <v>82843.814542883789</v>
      </c>
    </row>
    <row r="49" spans="1:13">
      <c r="A49" s="231"/>
      <c r="B49" s="256"/>
      <c r="C49" s="248"/>
      <c r="D49" s="253"/>
      <c r="E49" s="230"/>
      <c r="F49" s="252"/>
      <c r="G49" s="252"/>
      <c r="H49" s="272"/>
      <c r="I49" s="253"/>
      <c r="J49" s="254"/>
      <c r="K49" s="255"/>
    </row>
    <row r="50" spans="1:13">
      <c r="A50" s="252"/>
      <c r="B50" s="260" t="s">
        <v>444</v>
      </c>
      <c r="C50" s="261">
        <f>SUBTOTAL(9,C15:C48)</f>
        <v>516573880.67000014</v>
      </c>
      <c r="D50" s="261">
        <f>SUBTOTAL(9,D15:D48)</f>
        <v>7763188.660000002</v>
      </c>
      <c r="E50" s="230"/>
      <c r="F50" s="262">
        <f>D50/C50</f>
        <v>1.5028225294571783E-2</v>
      </c>
      <c r="G50" s="249">
        <f>I50/C50</f>
        <v>3.9361288353557768E-2</v>
      </c>
      <c r="H50" s="249">
        <f>G50/F50</f>
        <v>2.6191574575192935</v>
      </c>
      <c r="I50" s="261">
        <f>SUBTOTAL(9,I15:I48)</f>
        <v>20333013.472968217</v>
      </c>
      <c r="J50" s="261">
        <f>SUBTOTAL(9,J15:J48)</f>
        <v>12569824.812968213</v>
      </c>
      <c r="K50" s="199">
        <f>H50*D50-I50</f>
        <v>0</v>
      </c>
      <c r="L50" s="261">
        <f>SUBTOTAL(9,L15:L48)</f>
        <v>7053092.8785627289</v>
      </c>
      <c r="M50" s="263">
        <f>SUBTOTAL(9,M15:M48)</f>
        <v>5516731.9344054842</v>
      </c>
    </row>
    <row r="51" spans="1:13">
      <c r="A51" s="252"/>
      <c r="B51" s="260"/>
      <c r="C51" s="264"/>
      <c r="D51" s="253"/>
      <c r="E51" s="230"/>
      <c r="F51" s="252"/>
      <c r="G51" s="252"/>
      <c r="H51" s="252"/>
      <c r="I51" s="253"/>
      <c r="J51" s="253"/>
      <c r="K51" s="255"/>
    </row>
    <row r="52" spans="1:13">
      <c r="A52" s="252"/>
      <c r="B52" s="273"/>
      <c r="C52" s="264"/>
      <c r="D52" s="264"/>
      <c r="E52" s="230"/>
      <c r="F52" s="252"/>
      <c r="G52" s="252"/>
      <c r="H52" s="252"/>
      <c r="I52" s="221"/>
      <c r="J52" s="221"/>
      <c r="K52" s="255"/>
      <c r="L52" s="265"/>
      <c r="M52" s="274"/>
    </row>
    <row r="53" spans="1:13">
      <c r="B53" s="267" t="s">
        <v>540</v>
      </c>
    </row>
  </sheetData>
  <printOptions horizontalCentered="1"/>
  <pageMargins left="0.45" right="0.45" top="0.75" bottom="0.75" header="0.3" footer="0.3"/>
  <pageSetup scale="64" fitToWidth="0" fitToHeight="0" orientation="landscape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D16" sqref="D16"/>
    </sheetView>
  </sheetViews>
  <sheetFormatPr defaultColWidth="9.140625" defaultRowHeight="12.75" outlineLevelRow="1"/>
  <cols>
    <col min="1" max="1" width="5" style="221" bestFit="1" customWidth="1"/>
    <col min="2" max="2" width="63.140625" style="221" customWidth="1"/>
    <col min="3" max="3" width="13.7109375" style="221" customWidth="1"/>
    <col min="4" max="4" width="15.140625" style="221" customWidth="1"/>
    <col min="5" max="5" width="15.28515625" style="221" customWidth="1"/>
    <col min="6" max="13" width="4.140625" style="221" customWidth="1"/>
    <col min="14" max="16384" width="9.140625" style="221"/>
  </cols>
  <sheetData>
    <row r="1" spans="1:5">
      <c r="E1" s="178"/>
    </row>
    <row r="3" spans="1:5">
      <c r="A3" s="275" t="s">
        <v>542</v>
      </c>
      <c r="B3" s="275"/>
      <c r="C3" s="275"/>
      <c r="D3" s="275"/>
      <c r="E3" s="275"/>
    </row>
    <row r="4" spans="1:5">
      <c r="A4" s="137"/>
      <c r="B4" s="137"/>
      <c r="C4" s="137"/>
      <c r="D4" s="137"/>
      <c r="E4" s="172"/>
    </row>
    <row r="5" spans="1:5">
      <c r="A5" s="171"/>
      <c r="B5" s="171"/>
      <c r="C5" s="171"/>
      <c r="D5" s="171"/>
      <c r="E5" s="171"/>
    </row>
    <row r="6" spans="1:5">
      <c r="A6" s="166" t="s">
        <v>461</v>
      </c>
      <c r="B6" s="165"/>
      <c r="C6" s="164"/>
      <c r="D6" s="164"/>
      <c r="E6" s="164"/>
    </row>
    <row r="7" spans="1:5">
      <c r="A7" s="166" t="s">
        <v>460</v>
      </c>
      <c r="B7" s="170"/>
      <c r="C7" s="169"/>
      <c r="D7" s="169"/>
      <c r="E7" s="169"/>
    </row>
    <row r="8" spans="1:5">
      <c r="A8" s="164" t="s">
        <v>468</v>
      </c>
      <c r="B8" s="168"/>
      <c r="C8" s="167"/>
      <c r="D8" s="167"/>
      <c r="E8" s="167"/>
    </row>
    <row r="9" spans="1:5">
      <c r="A9" s="166" t="s">
        <v>469</v>
      </c>
      <c r="B9" s="165"/>
      <c r="C9" s="164"/>
      <c r="D9" s="164"/>
      <c r="E9" s="164"/>
    </row>
    <row r="10" spans="1:5">
      <c r="A10" s="162"/>
      <c r="B10" s="162"/>
      <c r="C10" s="162"/>
      <c r="D10" s="162"/>
      <c r="E10" s="162"/>
    </row>
    <row r="11" spans="1:5">
      <c r="A11" s="163" t="s">
        <v>459</v>
      </c>
      <c r="B11" s="162"/>
      <c r="C11" s="162"/>
      <c r="D11" s="162"/>
      <c r="E11" s="162"/>
    </row>
    <row r="12" spans="1:5">
      <c r="A12" s="161" t="s">
        <v>458</v>
      </c>
      <c r="B12" s="160" t="s">
        <v>131</v>
      </c>
      <c r="C12" s="159" t="s">
        <v>457</v>
      </c>
      <c r="D12" s="159" t="s">
        <v>456</v>
      </c>
      <c r="E12" s="159" t="s">
        <v>502</v>
      </c>
    </row>
    <row r="13" spans="1:5">
      <c r="A13" s="137"/>
      <c r="B13" s="137"/>
      <c r="C13" s="137"/>
      <c r="D13" s="137"/>
      <c r="E13" s="137"/>
    </row>
    <row r="14" spans="1:5">
      <c r="A14" s="139">
        <v>1</v>
      </c>
      <c r="B14" s="137" t="s">
        <v>501</v>
      </c>
      <c r="C14" s="158">
        <v>249419038.22</v>
      </c>
      <c r="D14" s="158">
        <v>306788477.58413273</v>
      </c>
      <c r="E14" s="158">
        <f>+D14-C14</f>
        <v>57369439.364132732</v>
      </c>
    </row>
    <row r="15" spans="1:5">
      <c r="A15" s="139">
        <f t="shared" ref="A15:A43" si="0">A14+1</f>
        <v>2</v>
      </c>
      <c r="B15" s="137" t="s">
        <v>455</v>
      </c>
      <c r="C15" s="154">
        <v>15207047.519823998</v>
      </c>
      <c r="D15" s="154">
        <v>13232378.856776908</v>
      </c>
      <c r="E15" s="154">
        <f>+D15-C15</f>
        <v>-1974668.6630470902</v>
      </c>
    </row>
    <row r="16" spans="1:5">
      <c r="A16" s="139">
        <f t="shared" si="0"/>
        <v>3</v>
      </c>
      <c r="B16" s="137" t="s">
        <v>500</v>
      </c>
      <c r="C16" s="154">
        <v>55937.910695999999</v>
      </c>
      <c r="D16" s="154">
        <f>C16</f>
        <v>55937.910695999999</v>
      </c>
      <c r="E16" s="154">
        <f>+D16-C16</f>
        <v>0</v>
      </c>
    </row>
    <row r="17" spans="1:13">
      <c r="A17" s="139">
        <f t="shared" si="0"/>
        <v>4</v>
      </c>
      <c r="B17" s="137" t="s">
        <v>499</v>
      </c>
      <c r="C17" s="154">
        <v>29770695.186882004</v>
      </c>
      <c r="D17" s="154">
        <v>29770695.186882004</v>
      </c>
      <c r="E17" s="154">
        <f>+D17-C17</f>
        <v>0</v>
      </c>
      <c r="F17" s="230"/>
      <c r="G17" s="230"/>
      <c r="H17" s="230"/>
      <c r="I17" s="230"/>
      <c r="J17" s="230"/>
      <c r="K17" s="230"/>
      <c r="L17" s="230"/>
      <c r="M17" s="230"/>
    </row>
    <row r="18" spans="1:13">
      <c r="A18" s="139">
        <f t="shared" si="0"/>
        <v>5</v>
      </c>
      <c r="B18" s="137" t="s">
        <v>471</v>
      </c>
      <c r="C18" s="155">
        <f>SUM(C14:C17)</f>
        <v>294452718.83740199</v>
      </c>
      <c r="D18" s="155">
        <f>SUM(D14:D17)</f>
        <v>349847489.53848767</v>
      </c>
      <c r="E18" s="155">
        <f>SUM(E14:E17)</f>
        <v>55394770.701085642</v>
      </c>
    </row>
    <row r="19" spans="1:13">
      <c r="A19" s="139">
        <f t="shared" si="0"/>
        <v>6</v>
      </c>
      <c r="B19" s="137"/>
      <c r="C19" s="152"/>
      <c r="D19" s="152"/>
      <c r="E19" s="152"/>
    </row>
    <row r="20" spans="1:13" outlineLevel="1">
      <c r="A20" s="139">
        <f t="shared" si="0"/>
        <v>7</v>
      </c>
      <c r="B20" s="137" t="s">
        <v>498</v>
      </c>
      <c r="C20" s="154">
        <v>1352124.73</v>
      </c>
      <c r="D20" s="154">
        <v>1739313.9972498522</v>
      </c>
      <c r="E20" s="145">
        <f>+D20-C20</f>
        <v>387189.26724985219</v>
      </c>
    </row>
    <row r="21" spans="1:13" outlineLevel="1">
      <c r="A21" s="139">
        <f t="shared" si="0"/>
        <v>8</v>
      </c>
      <c r="B21" s="137" t="s">
        <v>497</v>
      </c>
      <c r="C21" s="154">
        <v>1476016.7034779999</v>
      </c>
      <c r="D21" s="154">
        <v>0</v>
      </c>
      <c r="E21" s="154">
        <f>+D21-C21</f>
        <v>-1476016.7034779999</v>
      </c>
    </row>
    <row r="22" spans="1:13">
      <c r="A22" s="139">
        <f t="shared" si="0"/>
        <v>9</v>
      </c>
      <c r="B22" s="137" t="s">
        <v>496</v>
      </c>
      <c r="C22" s="155">
        <f>SUM(C20:C21)</f>
        <v>2828141.4334779996</v>
      </c>
      <c r="D22" s="155">
        <f>SUM(D20:D21)</f>
        <v>1739313.9972498522</v>
      </c>
      <c r="E22" s="155">
        <f>SUM(E20:E21)</f>
        <v>-1088827.4362281477</v>
      </c>
    </row>
    <row r="23" spans="1:13">
      <c r="A23" s="139">
        <f t="shared" si="0"/>
        <v>10</v>
      </c>
      <c r="B23" s="137"/>
      <c r="C23" s="152"/>
      <c r="D23" s="152"/>
      <c r="E23" s="152"/>
    </row>
    <row r="24" spans="1:13">
      <c r="A24" s="139">
        <f t="shared" si="0"/>
        <v>11</v>
      </c>
      <c r="B24" s="157" t="s">
        <v>454</v>
      </c>
      <c r="C24" s="153">
        <f>C18+C22</f>
        <v>297280860.27087998</v>
      </c>
      <c r="D24" s="153">
        <f>D18+D22</f>
        <v>351586803.53573751</v>
      </c>
      <c r="E24" s="153">
        <f>+D24-C24</f>
        <v>54305943.264857531</v>
      </c>
    </row>
    <row r="25" spans="1:13">
      <c r="A25" s="139">
        <f t="shared" si="0"/>
        <v>12</v>
      </c>
      <c r="B25" s="137"/>
      <c r="C25" s="152"/>
      <c r="D25" s="152"/>
      <c r="E25" s="145"/>
    </row>
    <row r="26" spans="1:13" outlineLevel="1">
      <c r="A26" s="139">
        <f t="shared" si="0"/>
        <v>13</v>
      </c>
      <c r="B26" s="156" t="s">
        <v>453</v>
      </c>
      <c r="C26" s="152"/>
      <c r="D26" s="152"/>
      <c r="E26" s="145"/>
    </row>
    <row r="27" spans="1:13" outlineLevel="1">
      <c r="A27" s="139">
        <f t="shared" si="0"/>
        <v>14</v>
      </c>
      <c r="B27" s="137" t="s">
        <v>495</v>
      </c>
      <c r="C27" s="154">
        <v>1424661.0825685868</v>
      </c>
      <c r="D27" s="154">
        <v>1820785.2132301694</v>
      </c>
      <c r="E27" s="145">
        <f>+D27-C27</f>
        <v>396124.13066158257</v>
      </c>
    </row>
    <row r="28" spans="1:13" outlineLevel="1">
      <c r="A28" s="139">
        <f t="shared" si="0"/>
        <v>15</v>
      </c>
      <c r="B28" s="137" t="s">
        <v>494</v>
      </c>
      <c r="C28" s="154">
        <v>1148003.003511413</v>
      </c>
      <c r="D28" s="154">
        <v>0</v>
      </c>
      <c r="E28" s="154">
        <f>+D28-C28</f>
        <v>-1148003.003511413</v>
      </c>
    </row>
    <row r="29" spans="1:13">
      <c r="A29" s="139">
        <f t="shared" si="0"/>
        <v>16</v>
      </c>
      <c r="B29" s="137" t="s">
        <v>470</v>
      </c>
      <c r="C29" s="155">
        <f>SUM(C27:C28)</f>
        <v>2572664.0860799998</v>
      </c>
      <c r="D29" s="155">
        <f>SUM(D27:D28)</f>
        <v>1820785.2132301694</v>
      </c>
      <c r="E29" s="155">
        <f>SUM(E27:E28)</f>
        <v>-751878.87284983043</v>
      </c>
    </row>
    <row r="30" spans="1:13">
      <c r="A30" s="139">
        <f t="shared" si="0"/>
        <v>17</v>
      </c>
      <c r="B30" s="137"/>
      <c r="C30" s="152"/>
      <c r="D30" s="152"/>
      <c r="E30" s="145"/>
    </row>
    <row r="31" spans="1:13">
      <c r="A31" s="139">
        <f t="shared" si="0"/>
        <v>18</v>
      </c>
      <c r="B31" s="137"/>
      <c r="C31" s="152"/>
      <c r="D31" s="152"/>
      <c r="E31" s="154"/>
    </row>
    <row r="32" spans="1:13">
      <c r="A32" s="139">
        <f t="shared" si="0"/>
        <v>19</v>
      </c>
      <c r="B32" s="137" t="s">
        <v>472</v>
      </c>
      <c r="C32" s="153">
        <v>846819.31998199993</v>
      </c>
      <c r="D32" s="153">
        <v>539848.88443131489</v>
      </c>
      <c r="E32" s="153">
        <f>+D32-C32</f>
        <v>-306970.43555068504</v>
      </c>
    </row>
    <row r="33" spans="1:5">
      <c r="A33" s="139">
        <f t="shared" si="0"/>
        <v>20</v>
      </c>
      <c r="B33" s="137"/>
      <c r="C33" s="152"/>
      <c r="D33" s="152"/>
      <c r="E33" s="145"/>
    </row>
    <row r="34" spans="1:5">
      <c r="A34" s="139">
        <f t="shared" si="0"/>
        <v>21</v>
      </c>
      <c r="B34" s="137"/>
      <c r="C34" s="152"/>
      <c r="D34" s="152"/>
      <c r="E34" s="145"/>
    </row>
    <row r="35" spans="1:5">
      <c r="A35" s="139">
        <f t="shared" si="0"/>
        <v>22</v>
      </c>
      <c r="B35" s="150" t="s">
        <v>452</v>
      </c>
      <c r="C35" s="149"/>
      <c r="D35" s="149"/>
      <c r="E35" s="149">
        <f>E24+E29+E32</f>
        <v>53247093.956457019</v>
      </c>
    </row>
    <row r="36" spans="1:5">
      <c r="A36" s="139">
        <f t="shared" si="0"/>
        <v>23</v>
      </c>
      <c r="B36" s="150" t="s">
        <v>465</v>
      </c>
      <c r="C36" s="149"/>
      <c r="D36" s="151">
        <v>0.35</v>
      </c>
      <c r="E36" s="142">
        <f>-E35*D36</f>
        <v>-18636482.884759955</v>
      </c>
    </row>
    <row r="37" spans="1:5" ht="13.5" thickBot="1">
      <c r="A37" s="139">
        <f t="shared" si="0"/>
        <v>24</v>
      </c>
      <c r="B37" s="150" t="s">
        <v>451</v>
      </c>
      <c r="C37" s="149"/>
      <c r="D37" s="149"/>
      <c r="E37" s="140">
        <f>-E35-E36</f>
        <v>-34610611.071697064</v>
      </c>
    </row>
    <row r="38" spans="1:5" ht="13.5" thickTop="1">
      <c r="A38" s="139">
        <f t="shared" si="0"/>
        <v>25</v>
      </c>
      <c r="B38" s="141"/>
      <c r="C38" s="137"/>
      <c r="D38" s="137"/>
      <c r="E38" s="148"/>
    </row>
    <row r="39" spans="1:5">
      <c r="A39" s="139">
        <f t="shared" si="0"/>
        <v>26</v>
      </c>
      <c r="B39" s="141"/>
      <c r="C39" s="143"/>
      <c r="D39" s="146"/>
      <c r="E39" s="145"/>
    </row>
    <row r="40" spans="1:5">
      <c r="A40" s="139">
        <f t="shared" si="0"/>
        <v>27</v>
      </c>
      <c r="B40" s="147" t="s">
        <v>450</v>
      </c>
      <c r="C40" s="143"/>
      <c r="D40" s="146"/>
      <c r="E40" s="145"/>
    </row>
    <row r="41" spans="1:5">
      <c r="A41" s="139">
        <f t="shared" si="0"/>
        <v>28</v>
      </c>
      <c r="B41" s="141" t="s">
        <v>493</v>
      </c>
      <c r="C41" s="143">
        <v>0.5</v>
      </c>
      <c r="D41" s="137"/>
      <c r="E41" s="144">
        <f>-E35*C41</f>
        <v>-26623546.978228509</v>
      </c>
    </row>
    <row r="42" spans="1:5">
      <c r="A42" s="139">
        <f t="shared" si="0"/>
        <v>29</v>
      </c>
      <c r="B42" s="141" t="s">
        <v>464</v>
      </c>
      <c r="C42" s="143"/>
      <c r="D42" s="137"/>
      <c r="E42" s="142">
        <v>9318241.4423799794</v>
      </c>
    </row>
    <row r="43" spans="1:5" ht="13.5" thickBot="1">
      <c r="A43" s="139">
        <f t="shared" si="0"/>
        <v>30</v>
      </c>
      <c r="B43" s="141" t="s">
        <v>449</v>
      </c>
      <c r="C43" s="137"/>
      <c r="D43" s="137"/>
      <c r="E43" s="140">
        <f>SUM(E41:E42)</f>
        <v>-17305305.535848528</v>
      </c>
    </row>
    <row r="44" spans="1:5" ht="13.5" thickTop="1">
      <c r="A44" s="139"/>
      <c r="B44" s="138"/>
      <c r="C44" s="138"/>
      <c r="D44" s="138"/>
      <c r="E44" s="138"/>
    </row>
    <row r="45" spans="1:5">
      <c r="A45" s="137"/>
      <c r="B45" s="137"/>
      <c r="C45" s="137"/>
      <c r="D45" s="137"/>
      <c r="E45" s="137"/>
    </row>
  </sheetData>
  <mergeCells count="1">
    <mergeCell ref="A3:E3"/>
  </mergeCells>
  <pageMargins left="0.75" right="0.75" top="1" bottom="1" header="0.5" footer="0.5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E5" sqref="A1:E5"/>
    </sheetView>
  </sheetViews>
  <sheetFormatPr defaultColWidth="9.140625" defaultRowHeight="12.75" outlineLevelRow="1"/>
  <cols>
    <col min="1" max="1" width="5" style="127" bestFit="1" customWidth="1"/>
    <col min="2" max="2" width="63.140625" style="127" customWidth="1"/>
    <col min="3" max="3" width="13.7109375" style="127" customWidth="1"/>
    <col min="4" max="4" width="15.140625" style="127" customWidth="1"/>
    <col min="5" max="5" width="15.28515625" style="127" customWidth="1"/>
    <col min="6" max="13" width="4.140625" style="127" customWidth="1"/>
    <col min="14" max="16384" width="9.140625" style="127"/>
  </cols>
  <sheetData>
    <row r="1" spans="1:5">
      <c r="E1" s="178"/>
    </row>
    <row r="3" spans="1:5">
      <c r="A3" s="177"/>
      <c r="B3" s="132"/>
      <c r="C3" s="132"/>
      <c r="D3" s="132"/>
      <c r="E3" s="125"/>
    </row>
    <row r="4" spans="1:5">
      <c r="A4" s="132"/>
      <c r="B4" s="132"/>
      <c r="C4" s="132"/>
      <c r="D4" s="132"/>
      <c r="E4" s="125"/>
    </row>
    <row r="5" spans="1:5">
      <c r="A5" s="124"/>
      <c r="B5" s="124"/>
      <c r="C5" s="124"/>
      <c r="D5" s="124"/>
      <c r="E5" s="132"/>
    </row>
    <row r="6" spans="1:5">
      <c r="A6" s="121" t="s">
        <v>461</v>
      </c>
      <c r="B6" s="120"/>
      <c r="C6" s="119"/>
      <c r="D6" s="119"/>
      <c r="E6" s="119"/>
    </row>
    <row r="7" spans="1:5">
      <c r="A7" s="174" t="s">
        <v>518</v>
      </c>
      <c r="B7" s="175"/>
      <c r="C7" s="176"/>
      <c r="D7" s="176"/>
      <c r="E7" s="176"/>
    </row>
    <row r="8" spans="1:5">
      <c r="A8" s="119" t="s">
        <v>468</v>
      </c>
      <c r="B8" s="123"/>
      <c r="C8" s="122"/>
      <c r="D8" s="122"/>
      <c r="E8" s="122"/>
    </row>
    <row r="9" spans="1:5">
      <c r="A9" s="121" t="s">
        <v>469</v>
      </c>
      <c r="B9" s="120"/>
      <c r="C9" s="119"/>
      <c r="D9" s="119"/>
      <c r="E9" s="119"/>
    </row>
    <row r="10" spans="1:5">
      <c r="A10" s="117"/>
      <c r="B10" s="117"/>
      <c r="C10" s="117"/>
      <c r="D10" s="117"/>
      <c r="E10" s="117"/>
    </row>
    <row r="11" spans="1:5">
      <c r="A11" s="118" t="s">
        <v>459</v>
      </c>
      <c r="B11" s="117"/>
      <c r="C11" s="117"/>
      <c r="D11" s="117"/>
      <c r="E11" s="117"/>
    </row>
    <row r="12" spans="1:5">
      <c r="A12" s="116" t="s">
        <v>458</v>
      </c>
      <c r="B12" s="115" t="s">
        <v>131</v>
      </c>
      <c r="C12" s="114" t="s">
        <v>457</v>
      </c>
      <c r="D12" s="114" t="s">
        <v>456</v>
      </c>
      <c r="E12" s="114" t="s">
        <v>502</v>
      </c>
    </row>
    <row r="13" spans="1:5">
      <c r="A13" s="132"/>
      <c r="B13" s="132"/>
      <c r="C13" s="132"/>
      <c r="D13" s="132"/>
      <c r="E13" s="132"/>
    </row>
    <row r="14" spans="1:5">
      <c r="A14" s="100">
        <v>1</v>
      </c>
      <c r="B14" s="132" t="s">
        <v>501</v>
      </c>
      <c r="C14" s="113">
        <v>249419038.22</v>
      </c>
      <c r="D14" s="113">
        <v>320541049.83780748</v>
      </c>
      <c r="E14" s="113">
        <f>+D14-C14</f>
        <v>71122011.617807478</v>
      </c>
    </row>
    <row r="15" spans="1:5">
      <c r="A15" s="100">
        <f t="shared" ref="A15:A43" si="0">A14+1</f>
        <v>2</v>
      </c>
      <c r="B15" s="132" t="s">
        <v>455</v>
      </c>
      <c r="C15" s="134">
        <v>15207047.519823998</v>
      </c>
      <c r="D15" s="134">
        <v>13232378.856776908</v>
      </c>
      <c r="E15" s="134">
        <f>+D15-C15</f>
        <v>-1974668.6630470902</v>
      </c>
    </row>
    <row r="16" spans="1:5">
      <c r="A16" s="100">
        <f t="shared" si="0"/>
        <v>3</v>
      </c>
      <c r="B16" s="132" t="s">
        <v>500</v>
      </c>
      <c r="C16" s="134">
        <v>55937.910695999999</v>
      </c>
      <c r="D16" s="134">
        <f>C16</f>
        <v>55937.910695999999</v>
      </c>
      <c r="E16" s="134">
        <f>+D16-C16</f>
        <v>0</v>
      </c>
    </row>
    <row r="17" spans="1:13">
      <c r="A17" s="100">
        <f t="shared" si="0"/>
        <v>4</v>
      </c>
      <c r="B17" s="132" t="s">
        <v>499</v>
      </c>
      <c r="C17" s="134">
        <v>29770695.186882004</v>
      </c>
      <c r="D17" s="134">
        <v>29770695.186882004</v>
      </c>
      <c r="E17" s="134">
        <f>+D17-C17</f>
        <v>0</v>
      </c>
      <c r="F17" s="131"/>
      <c r="G17" s="131"/>
      <c r="H17" s="131"/>
      <c r="I17" s="131"/>
      <c r="J17" s="131"/>
      <c r="K17" s="131"/>
      <c r="L17" s="131"/>
      <c r="M17" s="131"/>
    </row>
    <row r="18" spans="1:13">
      <c r="A18" s="100">
        <f t="shared" si="0"/>
        <v>5</v>
      </c>
      <c r="B18" s="132" t="s">
        <v>471</v>
      </c>
      <c r="C18" s="173">
        <f>SUM(C14:C17)</f>
        <v>294452718.83740199</v>
      </c>
      <c r="D18" s="173">
        <f>SUM(D14:D17)</f>
        <v>363600061.79216242</v>
      </c>
      <c r="E18" s="173">
        <f>SUM(E14:E17)</f>
        <v>69147342.954760388</v>
      </c>
    </row>
    <row r="19" spans="1:13">
      <c r="A19" s="100">
        <f t="shared" si="0"/>
        <v>6</v>
      </c>
      <c r="B19" s="132"/>
      <c r="C19" s="110"/>
      <c r="D19" s="110"/>
      <c r="E19" s="110"/>
    </row>
    <row r="20" spans="1:13" outlineLevel="1">
      <c r="A20" s="100">
        <f t="shared" si="0"/>
        <v>7</v>
      </c>
      <c r="B20" s="132" t="s">
        <v>498</v>
      </c>
      <c r="C20" s="134">
        <v>1352124.73</v>
      </c>
      <c r="D20" s="134">
        <v>1739313.9972498522</v>
      </c>
      <c r="E20" s="104">
        <f>+D20-C20</f>
        <v>387189.26724985219</v>
      </c>
    </row>
    <row r="21" spans="1:13" outlineLevel="1">
      <c r="A21" s="100">
        <f t="shared" si="0"/>
        <v>8</v>
      </c>
      <c r="B21" s="132" t="s">
        <v>497</v>
      </c>
      <c r="C21" s="134">
        <v>1476016.7034779999</v>
      </c>
      <c r="D21" s="134">
        <v>0</v>
      </c>
      <c r="E21" s="134">
        <f>+D21-C21</f>
        <v>-1476016.7034779999</v>
      </c>
    </row>
    <row r="22" spans="1:13">
      <c r="A22" s="100">
        <f t="shared" si="0"/>
        <v>9</v>
      </c>
      <c r="B22" s="132" t="s">
        <v>496</v>
      </c>
      <c r="C22" s="173">
        <f>SUM(C20:C21)</f>
        <v>2828141.4334779996</v>
      </c>
      <c r="D22" s="173">
        <f>SUM(D20:D21)</f>
        <v>1739313.9972498522</v>
      </c>
      <c r="E22" s="173">
        <f>SUM(E20:E21)</f>
        <v>-1088827.4362281477</v>
      </c>
    </row>
    <row r="23" spans="1:13">
      <c r="A23" s="100">
        <f t="shared" si="0"/>
        <v>10</v>
      </c>
      <c r="B23" s="132"/>
      <c r="C23" s="110"/>
      <c r="D23" s="110"/>
      <c r="E23" s="110"/>
    </row>
    <row r="24" spans="1:13">
      <c r="A24" s="100">
        <f t="shared" si="0"/>
        <v>11</v>
      </c>
      <c r="B24" s="112" t="s">
        <v>454</v>
      </c>
      <c r="C24" s="135">
        <f>C18+C22</f>
        <v>297280860.27087998</v>
      </c>
      <c r="D24" s="135">
        <f>D18+D22</f>
        <v>365339375.78941226</v>
      </c>
      <c r="E24" s="135">
        <f>+D24-C24</f>
        <v>68058515.518532276</v>
      </c>
    </row>
    <row r="25" spans="1:13">
      <c r="A25" s="100">
        <f t="shared" si="0"/>
        <v>12</v>
      </c>
      <c r="B25" s="132"/>
      <c r="C25" s="110"/>
      <c r="D25" s="110"/>
      <c r="E25" s="104"/>
    </row>
    <row r="26" spans="1:13" outlineLevel="1">
      <c r="A26" s="100">
        <f t="shared" si="0"/>
        <v>13</v>
      </c>
      <c r="B26" s="111" t="s">
        <v>453</v>
      </c>
      <c r="C26" s="110"/>
      <c r="D26" s="110"/>
      <c r="E26" s="104"/>
    </row>
    <row r="27" spans="1:13" outlineLevel="1">
      <c r="A27" s="100">
        <f t="shared" si="0"/>
        <v>14</v>
      </c>
      <c r="B27" s="132" t="s">
        <v>495</v>
      </c>
      <c r="C27" s="134">
        <v>1424661.0825685868</v>
      </c>
      <c r="D27" s="134">
        <v>1820785.2132301694</v>
      </c>
      <c r="E27" s="104">
        <f>+D27-C27</f>
        <v>396124.13066158257</v>
      </c>
    </row>
    <row r="28" spans="1:13" outlineLevel="1">
      <c r="A28" s="100">
        <f t="shared" si="0"/>
        <v>15</v>
      </c>
      <c r="B28" s="132" t="s">
        <v>494</v>
      </c>
      <c r="C28" s="134">
        <v>1148003.003511413</v>
      </c>
      <c r="D28" s="134">
        <v>0</v>
      </c>
      <c r="E28" s="134">
        <f>+D28-C28</f>
        <v>-1148003.003511413</v>
      </c>
    </row>
    <row r="29" spans="1:13">
      <c r="A29" s="100">
        <f t="shared" si="0"/>
        <v>16</v>
      </c>
      <c r="B29" s="132" t="s">
        <v>470</v>
      </c>
      <c r="C29" s="173">
        <f>SUM(C27:C28)</f>
        <v>2572664.0860799998</v>
      </c>
      <c r="D29" s="173">
        <f>SUM(D27:D28)</f>
        <v>1820785.2132301694</v>
      </c>
      <c r="E29" s="173">
        <f>SUM(E27:E28)</f>
        <v>-751878.87284983043</v>
      </c>
    </row>
    <row r="30" spans="1:13">
      <c r="A30" s="100">
        <f t="shared" si="0"/>
        <v>17</v>
      </c>
      <c r="B30" s="132"/>
      <c r="C30" s="110"/>
      <c r="D30" s="110"/>
      <c r="E30" s="104"/>
    </row>
    <row r="31" spans="1:13">
      <c r="A31" s="100">
        <f t="shared" si="0"/>
        <v>18</v>
      </c>
      <c r="B31" s="132"/>
      <c r="C31" s="110"/>
      <c r="D31" s="110"/>
      <c r="E31" s="134"/>
    </row>
    <row r="32" spans="1:13">
      <c r="A32" s="100">
        <f t="shared" si="0"/>
        <v>19</v>
      </c>
      <c r="B32" s="132" t="s">
        <v>472</v>
      </c>
      <c r="C32" s="135">
        <v>846819.31998199993</v>
      </c>
      <c r="D32" s="135">
        <v>539848.88443131489</v>
      </c>
      <c r="E32" s="135">
        <f>+D32-C32</f>
        <v>-306970.43555068504</v>
      </c>
    </row>
    <row r="33" spans="1:5">
      <c r="A33" s="100">
        <f t="shared" si="0"/>
        <v>20</v>
      </c>
      <c r="B33" s="132"/>
      <c r="C33" s="110"/>
      <c r="D33" s="110"/>
      <c r="E33" s="104"/>
    </row>
    <row r="34" spans="1:5">
      <c r="A34" s="100">
        <f t="shared" si="0"/>
        <v>21</v>
      </c>
      <c r="B34" s="132"/>
      <c r="C34" s="110"/>
      <c r="D34" s="110"/>
      <c r="E34" s="104"/>
    </row>
    <row r="35" spans="1:5">
      <c r="A35" s="100">
        <f t="shared" si="0"/>
        <v>22</v>
      </c>
      <c r="B35" s="109" t="s">
        <v>452</v>
      </c>
      <c r="C35" s="108"/>
      <c r="D35" s="108"/>
      <c r="E35" s="108">
        <f>E24+E29+E32</f>
        <v>66999666.210131757</v>
      </c>
    </row>
    <row r="36" spans="1:5">
      <c r="A36" s="100">
        <f t="shared" si="0"/>
        <v>23</v>
      </c>
      <c r="B36" s="109" t="s">
        <v>465</v>
      </c>
      <c r="C36" s="108"/>
      <c r="D36" s="129">
        <v>0.35</v>
      </c>
      <c r="E36" s="130">
        <f>-E35*D36</f>
        <v>-23449883.173546113</v>
      </c>
    </row>
    <row r="37" spans="1:5" ht="13.5" thickBot="1">
      <c r="A37" s="100">
        <f t="shared" si="0"/>
        <v>24</v>
      </c>
      <c r="B37" s="109" t="s">
        <v>451</v>
      </c>
      <c r="C37" s="108"/>
      <c r="D37" s="108"/>
      <c r="E37" s="128">
        <f>-E35-E36</f>
        <v>-43549783.036585644</v>
      </c>
    </row>
    <row r="38" spans="1:5" ht="13.5" thickTop="1">
      <c r="A38" s="100">
        <f t="shared" si="0"/>
        <v>25</v>
      </c>
      <c r="B38" s="101"/>
      <c r="C38" s="132"/>
      <c r="D38" s="132"/>
      <c r="E38" s="107"/>
    </row>
    <row r="39" spans="1:5">
      <c r="A39" s="100">
        <f t="shared" si="0"/>
        <v>26</v>
      </c>
      <c r="B39" s="101"/>
      <c r="C39" s="103"/>
      <c r="D39" s="105"/>
      <c r="E39" s="104"/>
    </row>
    <row r="40" spans="1:5">
      <c r="A40" s="100">
        <f t="shared" si="0"/>
        <v>27</v>
      </c>
      <c r="B40" s="106" t="s">
        <v>450</v>
      </c>
      <c r="C40" s="103"/>
      <c r="D40" s="105"/>
      <c r="E40" s="104"/>
    </row>
    <row r="41" spans="1:5">
      <c r="A41" s="100">
        <f t="shared" si="0"/>
        <v>28</v>
      </c>
      <c r="B41" s="101" t="s">
        <v>493</v>
      </c>
      <c r="C41" s="103">
        <v>0.5</v>
      </c>
      <c r="D41" s="132"/>
      <c r="E41" s="102">
        <f>-E35*C41</f>
        <v>-33499833.105065878</v>
      </c>
    </row>
    <row r="42" spans="1:5">
      <c r="A42" s="100">
        <f t="shared" si="0"/>
        <v>29</v>
      </c>
      <c r="B42" s="101" t="s">
        <v>464</v>
      </c>
      <c r="C42" s="103"/>
      <c r="D42" s="132"/>
      <c r="E42" s="130">
        <v>11724941.586773058</v>
      </c>
    </row>
    <row r="43" spans="1:5" ht="13.5" thickBot="1">
      <c r="A43" s="100">
        <f t="shared" si="0"/>
        <v>30</v>
      </c>
      <c r="B43" s="101" t="s">
        <v>449</v>
      </c>
      <c r="C43" s="132"/>
      <c r="D43" s="132"/>
      <c r="E43" s="128">
        <f>SUM(E41:E42)</f>
        <v>-21774891.518292822</v>
      </c>
    </row>
    <row r="44" spans="1:5" ht="13.5" thickTop="1">
      <c r="A44" s="100"/>
      <c r="B44" s="99"/>
      <c r="C44" s="99"/>
      <c r="D44" s="99"/>
      <c r="E44" s="99"/>
    </row>
    <row r="45" spans="1:5">
      <c r="A45" s="132"/>
      <c r="B45" s="132"/>
      <c r="C45" s="132"/>
      <c r="D45" s="132"/>
      <c r="E45" s="132"/>
    </row>
  </sheetData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/>
  </sheetViews>
  <sheetFormatPr defaultColWidth="9.140625" defaultRowHeight="12.75" outlineLevelRow="1"/>
  <cols>
    <col min="1" max="1" width="5" style="127" bestFit="1" customWidth="1"/>
    <col min="2" max="2" width="63.140625" style="127" customWidth="1"/>
    <col min="3" max="3" width="13.7109375" style="127" customWidth="1"/>
    <col min="4" max="4" width="15.140625" style="127" customWidth="1"/>
    <col min="5" max="5" width="15.28515625" style="127" customWidth="1"/>
    <col min="6" max="13" width="4.140625" style="127" customWidth="1"/>
    <col min="14" max="16384" width="9.140625" style="127"/>
  </cols>
  <sheetData>
    <row r="1" spans="1:5">
      <c r="E1" s="178"/>
    </row>
    <row r="3" spans="1:5">
      <c r="A3" s="177"/>
      <c r="B3" s="132"/>
      <c r="C3" s="132"/>
      <c r="D3" s="132"/>
      <c r="E3" s="125"/>
    </row>
    <row r="4" spans="1:5">
      <c r="A4" s="132"/>
      <c r="B4" s="132"/>
      <c r="C4" s="132"/>
      <c r="D4" s="132"/>
      <c r="E4" s="125"/>
    </row>
    <row r="5" spans="1:5">
      <c r="A5" s="124"/>
      <c r="B5" s="124"/>
      <c r="C5" s="124"/>
      <c r="D5" s="124"/>
      <c r="E5" s="132"/>
    </row>
    <row r="6" spans="1:5">
      <c r="A6" s="121" t="s">
        <v>461</v>
      </c>
      <c r="B6" s="120"/>
      <c r="C6" s="119"/>
      <c r="D6" s="119"/>
      <c r="E6" s="119"/>
    </row>
    <row r="7" spans="1:5">
      <c r="A7" s="174" t="s">
        <v>519</v>
      </c>
      <c r="B7" s="175"/>
      <c r="C7" s="176"/>
      <c r="D7" s="176"/>
      <c r="E7" s="176"/>
    </row>
    <row r="8" spans="1:5">
      <c r="A8" s="119" t="s">
        <v>468</v>
      </c>
      <c r="B8" s="123"/>
      <c r="C8" s="122"/>
      <c r="D8" s="122"/>
      <c r="E8" s="122"/>
    </row>
    <row r="9" spans="1:5">
      <c r="A9" s="121" t="s">
        <v>469</v>
      </c>
      <c r="B9" s="120"/>
      <c r="C9" s="119"/>
      <c r="D9" s="119"/>
      <c r="E9" s="119"/>
    </row>
    <row r="10" spans="1:5">
      <c r="A10" s="117"/>
      <c r="B10" s="117"/>
      <c r="C10" s="117"/>
      <c r="D10" s="117"/>
      <c r="E10" s="117"/>
    </row>
    <row r="11" spans="1:5">
      <c r="A11" s="118" t="s">
        <v>459</v>
      </c>
      <c r="B11" s="117"/>
      <c r="C11" s="117"/>
      <c r="D11" s="117"/>
      <c r="E11" s="117"/>
    </row>
    <row r="12" spans="1:5">
      <c r="A12" s="116" t="s">
        <v>458</v>
      </c>
      <c r="B12" s="115" t="s">
        <v>131</v>
      </c>
      <c r="C12" s="114" t="s">
        <v>457</v>
      </c>
      <c r="D12" s="114" t="s">
        <v>456</v>
      </c>
      <c r="E12" s="114" t="s">
        <v>502</v>
      </c>
    </row>
    <row r="13" spans="1:5">
      <c r="A13" s="132"/>
      <c r="B13" s="132"/>
      <c r="C13" s="132"/>
      <c r="D13" s="132"/>
      <c r="E13" s="132"/>
    </row>
    <row r="14" spans="1:5">
      <c r="A14" s="100">
        <v>1</v>
      </c>
      <c r="B14" s="132" t="s">
        <v>501</v>
      </c>
      <c r="C14" s="113">
        <v>249419038.22</v>
      </c>
      <c r="D14" s="113">
        <v>312305209.43922031</v>
      </c>
      <c r="E14" s="113">
        <f>+D14-C14</f>
        <v>62886171.21922031</v>
      </c>
    </row>
    <row r="15" spans="1:5">
      <c r="A15" s="100">
        <f t="shared" ref="A15:A43" si="0">A14+1</f>
        <v>2</v>
      </c>
      <c r="B15" s="132" t="s">
        <v>455</v>
      </c>
      <c r="C15" s="134">
        <v>15207047.519823998</v>
      </c>
      <c r="D15" s="134">
        <v>13232378.856776908</v>
      </c>
      <c r="E15" s="134">
        <f>+D15-C15</f>
        <v>-1974668.6630470902</v>
      </c>
    </row>
    <row r="16" spans="1:5">
      <c r="A16" s="100">
        <f t="shared" si="0"/>
        <v>3</v>
      </c>
      <c r="B16" s="132" t="s">
        <v>500</v>
      </c>
      <c r="C16" s="134">
        <v>55937.910695999999</v>
      </c>
      <c r="D16" s="134">
        <f>C16</f>
        <v>55937.910695999999</v>
      </c>
      <c r="E16" s="134">
        <f>+D16-C16</f>
        <v>0</v>
      </c>
    </row>
    <row r="17" spans="1:13">
      <c r="A17" s="100">
        <f t="shared" si="0"/>
        <v>4</v>
      </c>
      <c r="B17" s="132" t="s">
        <v>499</v>
      </c>
      <c r="C17" s="134">
        <v>29770695.186882004</v>
      </c>
      <c r="D17" s="134">
        <v>29770695.186882004</v>
      </c>
      <c r="E17" s="134">
        <f>+D17-C17</f>
        <v>0</v>
      </c>
      <c r="F17" s="131"/>
      <c r="G17" s="131"/>
      <c r="H17" s="131"/>
      <c r="I17" s="131"/>
      <c r="J17" s="131"/>
      <c r="K17" s="131"/>
      <c r="L17" s="131"/>
      <c r="M17" s="131"/>
    </row>
    <row r="18" spans="1:13">
      <c r="A18" s="100">
        <f t="shared" si="0"/>
        <v>5</v>
      </c>
      <c r="B18" s="132" t="s">
        <v>471</v>
      </c>
      <c r="C18" s="173">
        <f>SUM(C14:C17)</f>
        <v>294452718.83740199</v>
      </c>
      <c r="D18" s="173">
        <f>SUM(D14:D17)</f>
        <v>355364221.39357525</v>
      </c>
      <c r="E18" s="173">
        <f>SUM(E14:E17)</f>
        <v>60911502.55617322</v>
      </c>
    </row>
    <row r="19" spans="1:13">
      <c r="A19" s="100">
        <f t="shared" si="0"/>
        <v>6</v>
      </c>
      <c r="B19" s="132"/>
      <c r="C19" s="110"/>
      <c r="D19" s="110"/>
      <c r="E19" s="110"/>
    </row>
    <row r="20" spans="1:13" outlineLevel="1">
      <c r="A20" s="100">
        <f t="shared" si="0"/>
        <v>7</v>
      </c>
      <c r="B20" s="132" t="s">
        <v>498</v>
      </c>
      <c r="C20" s="134">
        <v>1352124.73</v>
      </c>
      <c r="D20" s="134">
        <v>1739313.9972498522</v>
      </c>
      <c r="E20" s="104">
        <f>+D20-C20</f>
        <v>387189.26724985219</v>
      </c>
    </row>
    <row r="21" spans="1:13" outlineLevel="1">
      <c r="A21" s="100">
        <f t="shared" si="0"/>
        <v>8</v>
      </c>
      <c r="B21" s="132" t="s">
        <v>497</v>
      </c>
      <c r="C21" s="134">
        <v>1476016.7034779999</v>
      </c>
      <c r="D21" s="134">
        <v>0</v>
      </c>
      <c r="E21" s="134">
        <f>+D21-C21</f>
        <v>-1476016.7034779999</v>
      </c>
    </row>
    <row r="22" spans="1:13">
      <c r="A22" s="100">
        <f t="shared" si="0"/>
        <v>9</v>
      </c>
      <c r="B22" s="132" t="s">
        <v>496</v>
      </c>
      <c r="C22" s="173">
        <f>SUM(C20:C21)</f>
        <v>2828141.4334779996</v>
      </c>
      <c r="D22" s="173">
        <f>SUM(D20:D21)</f>
        <v>1739313.9972498522</v>
      </c>
      <c r="E22" s="173">
        <f>SUM(E20:E21)</f>
        <v>-1088827.4362281477</v>
      </c>
    </row>
    <row r="23" spans="1:13">
      <c r="A23" s="100">
        <f t="shared" si="0"/>
        <v>10</v>
      </c>
      <c r="B23" s="132"/>
      <c r="C23" s="110"/>
      <c r="D23" s="110"/>
      <c r="E23" s="110"/>
    </row>
    <row r="24" spans="1:13">
      <c r="A24" s="100">
        <f t="shared" si="0"/>
        <v>11</v>
      </c>
      <c r="B24" s="112" t="s">
        <v>454</v>
      </c>
      <c r="C24" s="135">
        <f>C18+C22</f>
        <v>297280860.27087998</v>
      </c>
      <c r="D24" s="135">
        <f>D18+D22</f>
        <v>357103535.39082509</v>
      </c>
      <c r="E24" s="135">
        <f>+D24-C24</f>
        <v>59822675.119945109</v>
      </c>
    </row>
    <row r="25" spans="1:13">
      <c r="A25" s="100">
        <f t="shared" si="0"/>
        <v>12</v>
      </c>
      <c r="B25" s="132"/>
      <c r="C25" s="110"/>
      <c r="D25" s="110"/>
      <c r="E25" s="104"/>
    </row>
    <row r="26" spans="1:13" outlineLevel="1">
      <c r="A26" s="100">
        <f t="shared" si="0"/>
        <v>13</v>
      </c>
      <c r="B26" s="111" t="s">
        <v>453</v>
      </c>
      <c r="C26" s="110"/>
      <c r="D26" s="110"/>
      <c r="E26" s="104"/>
    </row>
    <row r="27" spans="1:13" outlineLevel="1">
      <c r="A27" s="100">
        <f t="shared" si="0"/>
        <v>14</v>
      </c>
      <c r="B27" s="132" t="s">
        <v>495</v>
      </c>
      <c r="C27" s="134">
        <v>1424661.0825685868</v>
      </c>
      <c r="D27" s="134">
        <v>1820785.2132301694</v>
      </c>
      <c r="E27" s="104">
        <f>+D27-C27</f>
        <v>396124.13066158257</v>
      </c>
    </row>
    <row r="28" spans="1:13" outlineLevel="1">
      <c r="A28" s="100">
        <f t="shared" si="0"/>
        <v>15</v>
      </c>
      <c r="B28" s="132" t="s">
        <v>494</v>
      </c>
      <c r="C28" s="134">
        <v>1148003.003511413</v>
      </c>
      <c r="D28" s="134">
        <v>0</v>
      </c>
      <c r="E28" s="134">
        <f>+D28-C28</f>
        <v>-1148003.003511413</v>
      </c>
    </row>
    <row r="29" spans="1:13">
      <c r="A29" s="100">
        <f t="shared" si="0"/>
        <v>16</v>
      </c>
      <c r="B29" s="132" t="s">
        <v>470</v>
      </c>
      <c r="C29" s="173">
        <f>SUM(C27:C28)</f>
        <v>2572664.0860799998</v>
      </c>
      <c r="D29" s="173">
        <f>SUM(D27:D28)</f>
        <v>1820785.2132301694</v>
      </c>
      <c r="E29" s="173">
        <f>SUM(E27:E28)</f>
        <v>-751878.87284983043</v>
      </c>
    </row>
    <row r="30" spans="1:13">
      <c r="A30" s="100">
        <f t="shared" si="0"/>
        <v>17</v>
      </c>
      <c r="B30" s="132"/>
      <c r="C30" s="110"/>
      <c r="D30" s="110"/>
      <c r="E30" s="104"/>
    </row>
    <row r="31" spans="1:13">
      <c r="A31" s="100">
        <f t="shared" si="0"/>
        <v>18</v>
      </c>
      <c r="B31" s="132"/>
      <c r="C31" s="110"/>
      <c r="D31" s="110"/>
      <c r="E31" s="134"/>
    </row>
    <row r="32" spans="1:13">
      <c r="A32" s="100">
        <f t="shared" si="0"/>
        <v>19</v>
      </c>
      <c r="B32" s="132" t="s">
        <v>472</v>
      </c>
      <c r="C32" s="135">
        <v>846819.31998199993</v>
      </c>
      <c r="D32" s="135">
        <v>539848.88443131489</v>
      </c>
      <c r="E32" s="135">
        <f>+D32-C32</f>
        <v>-306970.43555068504</v>
      </c>
    </row>
    <row r="33" spans="1:5">
      <c r="A33" s="100">
        <f t="shared" si="0"/>
        <v>20</v>
      </c>
      <c r="B33" s="132"/>
      <c r="C33" s="110"/>
      <c r="D33" s="110"/>
      <c r="E33" s="104"/>
    </row>
    <row r="34" spans="1:5">
      <c r="A34" s="100">
        <f t="shared" si="0"/>
        <v>21</v>
      </c>
      <c r="B34" s="132"/>
      <c r="C34" s="110"/>
      <c r="D34" s="110"/>
      <c r="E34" s="104"/>
    </row>
    <row r="35" spans="1:5">
      <c r="A35" s="100">
        <f t="shared" si="0"/>
        <v>22</v>
      </c>
      <c r="B35" s="109" t="s">
        <v>452</v>
      </c>
      <c r="C35" s="108"/>
      <c r="D35" s="108"/>
      <c r="E35" s="108">
        <f>E24+E29+E32</f>
        <v>58763825.811544597</v>
      </c>
    </row>
    <row r="36" spans="1:5">
      <c r="A36" s="100">
        <f t="shared" si="0"/>
        <v>23</v>
      </c>
      <c r="B36" s="109" t="s">
        <v>465</v>
      </c>
      <c r="C36" s="108"/>
      <c r="D36" s="129">
        <v>0.35</v>
      </c>
      <c r="E36" s="130">
        <f>-E35*D36</f>
        <v>-20567339.034040608</v>
      </c>
    </row>
    <row r="37" spans="1:5" ht="13.5" thickBot="1">
      <c r="A37" s="100">
        <f t="shared" si="0"/>
        <v>24</v>
      </c>
      <c r="B37" s="109" t="s">
        <v>451</v>
      </c>
      <c r="C37" s="108"/>
      <c r="D37" s="108"/>
      <c r="E37" s="128">
        <f>-E35-E36</f>
        <v>-38196486.77750399</v>
      </c>
    </row>
    <row r="38" spans="1:5" ht="13.5" thickTop="1">
      <c r="A38" s="100">
        <f t="shared" si="0"/>
        <v>25</v>
      </c>
      <c r="B38" s="101"/>
      <c r="C38" s="132"/>
      <c r="D38" s="132"/>
      <c r="E38" s="107"/>
    </row>
    <row r="39" spans="1:5">
      <c r="A39" s="100">
        <f t="shared" si="0"/>
        <v>26</v>
      </c>
      <c r="B39" s="101"/>
      <c r="C39" s="103"/>
      <c r="D39" s="105"/>
      <c r="E39" s="104"/>
    </row>
    <row r="40" spans="1:5">
      <c r="A40" s="100">
        <f t="shared" si="0"/>
        <v>27</v>
      </c>
      <c r="B40" s="106" t="s">
        <v>450</v>
      </c>
      <c r="C40" s="103"/>
      <c r="D40" s="105"/>
      <c r="E40" s="104"/>
    </row>
    <row r="41" spans="1:5">
      <c r="A41" s="100">
        <f t="shared" si="0"/>
        <v>28</v>
      </c>
      <c r="B41" s="101" t="s">
        <v>493</v>
      </c>
      <c r="C41" s="103">
        <v>0.5</v>
      </c>
      <c r="D41" s="132"/>
      <c r="E41" s="102">
        <f>-E35*C41</f>
        <v>-29381912.905772299</v>
      </c>
    </row>
    <row r="42" spans="1:5">
      <c r="A42" s="100">
        <f t="shared" si="0"/>
        <v>29</v>
      </c>
      <c r="B42" s="101" t="s">
        <v>464</v>
      </c>
      <c r="C42" s="103"/>
      <c r="D42" s="132"/>
      <c r="E42" s="130">
        <v>10283669.517020302</v>
      </c>
    </row>
    <row r="43" spans="1:5" ht="13.5" thickBot="1">
      <c r="A43" s="100">
        <f t="shared" si="0"/>
        <v>30</v>
      </c>
      <c r="B43" s="101" t="s">
        <v>449</v>
      </c>
      <c r="C43" s="132"/>
      <c r="D43" s="132"/>
      <c r="E43" s="128">
        <f>SUM(E41:E42)</f>
        <v>-19098243.388751999</v>
      </c>
    </row>
    <row r="44" spans="1:5" ht="13.5" thickTop="1">
      <c r="A44" s="100"/>
      <c r="B44" s="99"/>
      <c r="C44" s="99"/>
      <c r="D44" s="99"/>
      <c r="E44" s="99"/>
    </row>
    <row r="45" spans="1:5">
      <c r="A45" s="132"/>
      <c r="B45" s="132"/>
      <c r="C45" s="132"/>
      <c r="D45" s="132"/>
      <c r="E45" s="132"/>
    </row>
  </sheetData>
  <pageMargins left="0.75" right="0.75" top="1" bottom="1" header="0.5" footer="0.5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A297C26-9359-43DD-BF8A-D9010212FD60}"/>
</file>

<file path=customXml/itemProps2.xml><?xml version="1.0" encoding="utf-8"?>
<ds:datastoreItem xmlns:ds="http://schemas.openxmlformats.org/officeDocument/2006/customXml" ds:itemID="{D43786FB-8BED-4101-A29C-9D43BE3BB842}"/>
</file>

<file path=customXml/itemProps3.xml><?xml version="1.0" encoding="utf-8"?>
<ds:datastoreItem xmlns:ds="http://schemas.openxmlformats.org/officeDocument/2006/customXml" ds:itemID="{3E4A74CF-96B1-479A-828E-DEEE47ACFC09}"/>
</file>

<file path=customXml/itemProps4.xml><?xml version="1.0" encoding="utf-8"?>
<ds:datastoreItem xmlns:ds="http://schemas.openxmlformats.org/officeDocument/2006/customXml" ds:itemID="{8AA95C7E-663E-4063-9BC8-07D181440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Comp Depr Rates Sept 07</vt:lpstr>
      <vt:lpstr>Depreciation Recon</vt:lpstr>
      <vt:lpstr>Lead E</vt:lpstr>
      <vt:lpstr>2025 Retirement 3&amp;4</vt:lpstr>
      <vt:lpstr>2029 Retirement 3&amp;4</vt:lpstr>
      <vt:lpstr>Elec Depr Stdy Orig Adj</vt:lpstr>
      <vt:lpstr>Colstrip 3&amp;4 2025</vt:lpstr>
      <vt:lpstr>Colstrip 3&amp;4 2029</vt:lpstr>
      <vt:lpstr>'2025 Retirement 3&amp;4'!Print_Area</vt:lpstr>
      <vt:lpstr>'2029 Retirement 3&amp;4'!Print_Area</vt:lpstr>
      <vt:lpstr>'Lead E'!Print_Area</vt:lpstr>
      <vt:lpstr>'2025 Retirement 3&amp;4'!Print_Titles</vt:lpstr>
      <vt:lpstr>'2029 Retirement 3&amp;4'!Print_Titles</vt:lpstr>
      <vt:lpstr>'Comp Depr Rates Sept 07'!Print_Titles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No Name</cp:lastModifiedBy>
  <cp:lastPrinted>2017-08-08T23:40:30Z</cp:lastPrinted>
  <dcterms:created xsi:type="dcterms:W3CDTF">2007-01-18T20:59:32Z</dcterms:created>
  <dcterms:modified xsi:type="dcterms:W3CDTF">2017-08-08T23:41:00Z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