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-120" yWindow="-120" windowWidth="20730" windowHeight="11160" firstSheet="1" activeTab="4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V88" i="1" s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<sst xmlns="http://schemas.openxmlformats.org/spreadsheetml/2006/main" count="930" uniqueCount="548">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</sst>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zoomScale="70" zoomScaleNormal="70"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5081</v>
      </c>
      <c r="J15" s="70">
        <f>H15+I15</f>
        <v>93833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5081</v>
      </c>
      <c r="J18" s="304">
        <f t="shared" si="0"/>
        <v>99121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195</v>
      </c>
      <c r="J36" s="306">
        <f>H36+I36</f>
        <v>7622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195</v>
      </c>
      <c r="J37" s="304">
        <f t="shared" si="2"/>
        <v>31738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19</v>
      </c>
      <c r="J39" s="304">
        <f>H39+I39</f>
        <v>6980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10</v>
      </c>
      <c r="J44" s="304">
        <f>H44+I44</f>
        <v>14304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10</v>
      </c>
      <c r="J48" s="309">
        <f t="shared" si="3"/>
        <v>25319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224</v>
      </c>
      <c r="J49" s="306">
        <f>J48+J37+J31+J25+J39+J40+J41</f>
        <v>68466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4857</v>
      </c>
      <c r="J51" s="304">
        <f>J18-J49</f>
        <v>30655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-106.73000000000002</v>
      </c>
      <c r="H54" s="304">
        <f>'ADJ DETAIL INPUT'!AN53</f>
        <v>2450.27</v>
      </c>
      <c r="I54" s="304">
        <f>CF!J25</f>
        <v>1020</v>
      </c>
      <c r="J54" s="304">
        <f>H54+I54</f>
        <v>3470.27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-139.53680999999997</v>
      </c>
      <c r="H55" s="304">
        <f>'ADJ DETAIL INPUT'!AN54</f>
        <v>-139.53680999999997</v>
      </c>
      <c r="I55" s="304">
        <f>CF!J26</f>
        <v>0</v>
      </c>
      <c r="J55" s="304">
        <f>H55+I55</f>
        <v>-139.53680999999997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-1504.7331899999999</v>
      </c>
      <c r="H59" s="311">
        <f>H51-SUM(H54:H57)</f>
        <v>23109.266810000001</v>
      </c>
      <c r="I59" s="311">
        <f>I51-SUM(I54:I57)</f>
        <v>3837</v>
      </c>
      <c r="J59" s="311">
        <f>J51-SUM(J54:J57)</f>
        <v>26946.266810000001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6.1800000000000001E-2</v>
      </c>
      <c r="I82" s="7"/>
      <c r="J82" s="408">
        <f>ROUND(J59/J81,4)</f>
        <v>7.2099999999999997E-2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7.2099999999999997E-2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-6.9395549999999995</v>
      </c>
      <c r="I12" s="65">
        <f>'ADJ DETAIL INPUT'!F$81</f>
        <v>-1247</v>
      </c>
      <c r="J12" s="68"/>
      <c r="K12" s="131">
        <f t="shared" ref="K12:K14" si="0">H12-E12</f>
        <v>-0.20949599999999968</v>
      </c>
      <c r="L12" s="131">
        <f t="shared" ref="L12:L14" si="1">I12-F12</f>
        <v>0</v>
      </c>
      <c r="N12" s="134">
        <f t="shared" ref="N12:N14" si="2">K12/$N$10*-1</f>
        <v>0.27743478502697549</v>
      </c>
      <c r="O12" s="134">
        <f t="shared" ref="O12:O14" si="3">L12*$O$10/$N$10</f>
        <v>0</v>
      </c>
      <c r="P12" s="164">
        <f t="shared" ref="P12:P14" si="4">N12+O12</f>
        <v>0.27743478502697549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-7.938955</v>
      </c>
      <c r="I13" s="65">
        <f>'ADJ DETAIL INPUT'!G$81</f>
        <v>-7</v>
      </c>
      <c r="J13" s="68"/>
      <c r="K13" s="131">
        <f t="shared" si="0"/>
        <v>-1.1760000000000659E-3</v>
      </c>
      <c r="L13" s="131">
        <f t="shared" si="1"/>
        <v>0</v>
      </c>
      <c r="N13" s="134">
        <f t="shared" si="2"/>
        <v>1.5573724901274582E-3</v>
      </c>
      <c r="O13" s="134">
        <f t="shared" si="3"/>
        <v>0</v>
      </c>
      <c r="P13" s="164">
        <f t="shared" si="4"/>
        <v>1.5573724901274582E-3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-33.601469999999999</v>
      </c>
      <c r="I15" s="65">
        <f>'ADJ DETAIL INPUT'!I$81</f>
        <v>-6038</v>
      </c>
      <c r="J15" s="68"/>
      <c r="K15" s="435">
        <f t="shared" ref="K15" si="5">H15-E15</f>
        <v>-1.0143839999999997</v>
      </c>
      <c r="L15" s="435">
        <f t="shared" ref="L15" si="6">I15-F15</f>
        <v>0</v>
      </c>
      <c r="N15" s="439">
        <f t="shared" ref="N15" si="7">K15/$N$10*-1</f>
        <v>1.3433450136270091</v>
      </c>
      <c r="O15" s="439">
        <f t="shared" ref="O15" si="8">L15*$O$10/$N$10</f>
        <v>0</v>
      </c>
      <c r="P15" s="440">
        <f t="shared" ref="P15" si="9">N15+O15</f>
        <v>1.3433450136270091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24565.520019999996</v>
      </c>
      <c r="I17" s="59">
        <f>SUM(I11:I16)</f>
        <v>341366</v>
      </c>
      <c r="J17" s="49"/>
      <c r="K17" s="59">
        <f>SUM(K11:K16)</f>
        <v>-1.2250559999999995</v>
      </c>
      <c r="L17" s="59">
        <f>SUM(L11:L16)</f>
        <v>0</v>
      </c>
      <c r="N17" s="59">
        <f>SUM(N11:N16)</f>
        <v>1.6223371711441121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-190</v>
      </c>
      <c r="I32" s="121">
        <f>'ADJ DETAIL INPUT'!W$81</f>
        <v>0</v>
      </c>
      <c r="J32" s="126"/>
      <c r="K32" s="131">
        <f t="shared" si="23"/>
        <v>59</v>
      </c>
      <c r="L32" s="131">
        <f t="shared" si="23"/>
        <v>0</v>
      </c>
      <c r="M32" s="133"/>
      <c r="N32" s="134">
        <f>K32/$N$10*-1</f>
        <v>-78.133483773397003</v>
      </c>
      <c r="O32" s="134">
        <f>L32*$O$10/$N$10</f>
        <v>0</v>
      </c>
      <c r="P32" s="164">
        <f>N32+O32</f>
        <v>-78.133483773397003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-1061.5018850000001</v>
      </c>
      <c r="I33" s="121">
        <f>'ADJ DETAIL INPUT'!X$81</f>
        <v>32271</v>
      </c>
      <c r="J33" s="126"/>
      <c r="K33" s="435">
        <f t="shared" si="23"/>
        <v>5.4215279999998529</v>
      </c>
      <c r="L33" s="435">
        <f t="shared" si="23"/>
        <v>0</v>
      </c>
      <c r="M33" s="133"/>
      <c r="N33" s="439">
        <f>K33/$N$10*-1</f>
        <v>-7.1797096612712892</v>
      </c>
      <c r="O33" s="439">
        <f>L33*$O$10/$N$10</f>
        <v>0</v>
      </c>
      <c r="P33" s="440">
        <f>N33+O33</f>
        <v>-7.1797096612712892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24565.288134999992</v>
      </c>
      <c r="I34" s="63">
        <f>SUM(I17:I33)</f>
        <v>373637</v>
      </c>
      <c r="J34" s="49"/>
      <c r="K34" s="63">
        <f>SUM(K17:K33)</f>
        <v>601.97647199999983</v>
      </c>
      <c r="L34" s="63">
        <f>SUM(L17:L33)</f>
        <v>0</v>
      </c>
      <c r="M34" s="63"/>
      <c r="N34" s="63">
        <f>SUM(N17:N33)</f>
        <v>-797.19523571150444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-1378.0213249999999</v>
      </c>
      <c r="I37" s="121">
        <f>'ADJ DETAIL INPUT'!AB$81</f>
        <v>95</v>
      </c>
      <c r="J37" s="436"/>
      <c r="K37" s="435">
        <f t="shared" ref="K37" si="24">H37-E37</f>
        <v>1.5959999999950014E-2</v>
      </c>
      <c r="L37" s="435">
        <f t="shared" ref="L37" si="25">I37-F37</f>
        <v>0</v>
      </c>
      <c r="M37" s="460"/>
      <c r="N37" s="439">
        <f t="shared" ref="N37" si="26">K37/$N$10*-1</f>
        <v>-2.1135769508805267E-2</v>
      </c>
      <c r="O37" s="439">
        <f t="shared" ref="O37" si="27">L37*$O$10/$N$10</f>
        <v>0</v>
      </c>
      <c r="P37" s="166">
        <f t="shared" ref="P37" si="28">N37+O37</f>
        <v>-2.1135769508805267E-2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-2411.678439661086</v>
      </c>
      <c r="P45" s="166">
        <f t="shared" ref="P45" si="53">N45+O45</f>
        <v>-3927.0344158131579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23108.26680999999</v>
      </c>
      <c r="I50" s="63">
        <f>SUM(I34:I49)</f>
        <v>373732</v>
      </c>
      <c r="J50" s="49"/>
      <c r="K50" s="63">
        <f>SUM(K34:K49)</f>
        <v>2872.0150060000001</v>
      </c>
      <c r="L50" s="63">
        <f>SUM(L34:L49)</f>
        <v>-25258</v>
      </c>
      <c r="M50" s="137"/>
      <c r="N50" s="63">
        <f>SUM(N34:N49)</f>
        <v>-3803.3989469195544</v>
      </c>
      <c r="O50" s="63">
        <f>SUM(O34:O49)</f>
        <v>-2411.678439661086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-6215.0773865806405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-6215.0773865806405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5081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-1134.0773865806405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5081</v>
      </c>
      <c r="P60" s="166">
        <f>O56-O60</f>
        <v>-6215.0773865806405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61"/>
  <sheetViews>
    <sheetView view="pageLayout" topLeftCell="F1" zoomScale="70" zoomScaleNormal="100" zoomScalePageLayoutView="70" workbookViewId="0">
      <selection activeCell="U13" sqref="U13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60" t="s">
        <v>112</v>
      </c>
      <c r="B1" s="760"/>
      <c r="C1" s="760"/>
      <c r="D1" s="760"/>
      <c r="E1" s="760"/>
      <c r="F1" s="760"/>
      <c r="G1" s="523"/>
      <c r="H1" s="523"/>
      <c r="I1" s="523"/>
      <c r="J1" s="761" t="s">
        <v>112</v>
      </c>
      <c r="K1" s="762"/>
      <c r="L1" s="762"/>
      <c r="M1" s="762"/>
      <c r="N1" s="763"/>
      <c r="O1" s="527"/>
      <c r="P1" s="523"/>
      <c r="Q1" s="525"/>
    </row>
    <row r="2" spans="1:35">
      <c r="A2" s="760" t="s">
        <v>545</v>
      </c>
      <c r="B2" s="760"/>
      <c r="C2" s="760"/>
      <c r="D2" s="760"/>
      <c r="E2" s="760"/>
      <c r="F2" s="760"/>
      <c r="G2" s="523"/>
      <c r="H2" s="523"/>
      <c r="I2" s="523"/>
      <c r="J2" s="764" t="s">
        <v>546</v>
      </c>
      <c r="K2" s="765"/>
      <c r="L2" s="765"/>
      <c r="M2" s="765"/>
      <c r="N2" s="766"/>
      <c r="O2" s="528"/>
      <c r="P2" s="527"/>
      <c r="Q2" s="525"/>
    </row>
    <row r="3" spans="1:35">
      <c r="A3" s="760" t="s">
        <v>444</v>
      </c>
      <c r="B3" s="760"/>
      <c r="C3" s="760"/>
      <c r="D3" s="760"/>
      <c r="E3" s="760"/>
      <c r="F3" s="760"/>
      <c r="G3" s="528"/>
      <c r="H3" s="528"/>
      <c r="I3" s="528"/>
      <c r="J3" s="764" t="s">
        <v>444</v>
      </c>
      <c r="K3" s="765"/>
      <c r="L3" s="765"/>
      <c r="M3" s="765"/>
      <c r="N3" s="766"/>
      <c r="O3" s="528"/>
      <c r="P3" s="523"/>
      <c r="Q3" s="525"/>
    </row>
    <row r="4" spans="1:35">
      <c r="A4" s="777" t="str">
        <f>'PROP0SED RATES'!A3</f>
        <v>TWELVE MONTHS ENDED DECEMBER 31, 2018</v>
      </c>
      <c r="B4" s="777"/>
      <c r="C4" s="777"/>
      <c r="D4" s="777"/>
      <c r="E4" s="777"/>
      <c r="F4" s="777"/>
      <c r="G4" s="529"/>
      <c r="H4" s="529"/>
      <c r="I4" s="529"/>
      <c r="J4" s="770"/>
      <c r="K4" s="771"/>
      <c r="L4" s="771"/>
      <c r="M4" s="771"/>
      <c r="N4" s="772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73" t="s">
        <v>71</v>
      </c>
      <c r="D8" s="774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75"/>
      <c r="D9" s="776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8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0.51500000000000001</v>
      </c>
      <c r="M11" s="212">
        <v>5.1470000000000002E-2</v>
      </c>
      <c r="N11" s="570">
        <f>ROUND(L11*M11,4)</f>
        <v>2.6499999999999999E-2</v>
      </c>
      <c r="P11" s="769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2.6499999999999999E-2</v>
      </c>
    </row>
    <row r="13" spans="1:35">
      <c r="A13" s="538">
        <v>2</v>
      </c>
      <c r="C13" s="525" t="s">
        <v>137</v>
      </c>
      <c r="F13" s="541">
        <f>N15</f>
        <v>7.2099999999999997E-2</v>
      </c>
      <c r="G13" s="542"/>
      <c r="H13" s="542"/>
      <c r="I13" s="542"/>
      <c r="J13" s="559"/>
      <c r="K13" s="564" t="s">
        <v>499</v>
      </c>
      <c r="L13" s="569">
        <v>0.48499999999999999</v>
      </c>
      <c r="M13" s="571">
        <v>9.4E-2</v>
      </c>
      <c r="N13" s="570">
        <f>ROUND(L13*M13,4)</f>
        <v>4.5600000000000002E-2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26946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7.2099999999999997E-2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23109.266810000001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3836.733189999999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5081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5.4199999999999998E-2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3.9800000000000002E-2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8"/>
      <c r="D34" s="778"/>
      <c r="E34" s="778"/>
      <c r="F34" s="778"/>
      <c r="G34" s="778"/>
      <c r="H34" s="778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7"/>
      <c r="D43" s="767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C43:D43"/>
    <mergeCell ref="P10:P11"/>
    <mergeCell ref="J4:N4"/>
    <mergeCell ref="C8:D9"/>
    <mergeCell ref="A4:F4"/>
    <mergeCell ref="C34:H34"/>
    <mergeCell ref="A3:F3"/>
    <mergeCell ref="A1:F1"/>
    <mergeCell ref="A2:F2"/>
    <mergeCell ref="J1:N1"/>
    <mergeCell ref="J2:N2"/>
    <mergeCell ref="J3:N3"/>
  </mergeCells>
  <phoneticPr fontId="0" type="noConversion"/>
  <printOptions horizontalCentered="1"/>
  <pageMargins left="0.75" right="0.5" top="0.97" bottom="0.84" header="0.5" footer="0.5"/>
  <pageSetup orientation="portrait" r:id="rId1"/>
  <headerFooter scaleWithDoc="0" alignWithMargins="0">
    <oddHeader xml:space="preserve">&amp;R
Exh. ACC-6r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Y32"/>
  <sheetViews>
    <sheetView zoomScaleNormal="10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5081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19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10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195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224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4857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1020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3837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5081.3250379410902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0.32503794109015871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98"/>
  <sheetViews>
    <sheetView tabSelected="1" view="pageLayout" zoomScale="55" zoomScaleNormal="100" zoomScaleSheetLayoutView="100" zoomScalePageLayoutView="55" workbookViewId="0">
      <selection activeCell="M19" sqref="M19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190</v>
      </c>
      <c r="X53" s="646">
        <f>X50*0.21</f>
        <v>-329.90999999999997</v>
      </c>
      <c r="Y53" s="401">
        <f>SUM(E53:X53)</f>
        <v>2837.7200000000003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2450.27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6.9395549999999995</v>
      </c>
      <c r="G54" s="646">
        <f>(G81*'RR SUMMARY'!$P$12)*-0.21</f>
        <v>3.8954999999999997E-2</v>
      </c>
      <c r="H54" s="646">
        <f>(H81*'RR SUMMARY'!$P$12)*-0.21</f>
        <v>0</v>
      </c>
      <c r="I54" s="646">
        <f>(I81*'RR SUMMARY'!$P$12)*-0.21</f>
        <v>33.601469999999999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-179.58811499999999</v>
      </c>
      <c r="Y54" s="401">
        <f>SUM(E54:X54)</f>
        <v>-139.00813499999998</v>
      </c>
      <c r="Z54" s="406"/>
      <c r="AA54" s="646">
        <f>(AA81*'RR SUMMARY'!$P$12)*-0.21</f>
        <v>0</v>
      </c>
      <c r="AB54" s="646">
        <f>(AB81*'RR SUMMARY'!$P$12)*-0.21</f>
        <v>-0.52867500000000001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-139.53680999999997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-6.9395549999999995</v>
      </c>
      <c r="G58" s="448">
        <f>G50-SUM(G53:G56)</f>
        <v>-7.938955</v>
      </c>
      <c r="H58" s="448">
        <f t="shared" si="84"/>
        <v>0</v>
      </c>
      <c r="I58" s="448">
        <f t="shared" ref="I58" si="85">I50-SUM(I53:I56)</f>
        <v>-33.601469999999999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-190</v>
      </c>
      <c r="X58" s="662">
        <f>X50-SUM(X53:X56)</f>
        <v>-1061.5018850000001</v>
      </c>
      <c r="Y58" s="404">
        <f>Y50-SUM(Y53:Y56)+Y57</f>
        <v>24565.288134999999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-1378.0213249999999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23109.266810000001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694.25149446841397</v>
      </c>
      <c r="F83" s="69">
        <f t="shared" ref="F83:AN83" si="142">F89</f>
        <v>-109.87573465339193</v>
      </c>
      <c r="G83" s="69">
        <f t="shared" si="142"/>
        <v>9.8451566510134843</v>
      </c>
      <c r="H83" s="69">
        <f t="shared" si="142"/>
        <v>0</v>
      </c>
      <c r="I83" s="69">
        <f t="shared" ref="I83" si="143">I89</f>
        <v>-532.02059810519677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251.61630367704123</v>
      </c>
      <c r="X83" s="649">
        <f>X89</f>
        <v>4487.035119014512</v>
      </c>
      <c r="Y83" s="69">
        <f t="shared" si="142"/>
        <v>3143.7994657788595</v>
      </c>
      <c r="Z83" s="69"/>
      <c r="AA83" s="649">
        <f>AA89</f>
        <v>-534.60518753360407</v>
      </c>
      <c r="AB83" s="649">
        <f>AB89</f>
        <v>1833.9793581930242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5081.0739381129824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7.2099999999999997E-2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524.24179999999978</v>
      </c>
      <c r="F88" s="228">
        <f t="shared" si="150"/>
        <v>-82.969144999999997</v>
      </c>
      <c r="G88" s="228">
        <f t="shared" si="150"/>
        <v>7.4342550000000003</v>
      </c>
      <c r="H88" s="228">
        <f t="shared" si="150"/>
        <v>0</v>
      </c>
      <c r="I88" s="228">
        <f t="shared" si="150"/>
        <v>-401.73832999999996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190</v>
      </c>
      <c r="X88" s="228">
        <f t="shared" si="150"/>
        <v>3388.2409849999999</v>
      </c>
      <c r="Y88" s="228">
        <f t="shared" si="150"/>
        <v>2373.9395650000006</v>
      </c>
      <c r="Z88" s="228"/>
      <c r="AA88" s="228">
        <f t="shared" si="150"/>
        <v>-403.69</v>
      </c>
      <c r="AB88" s="228">
        <f t="shared" si="150"/>
        <v>1384.870825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3836.8103899999987</v>
      </c>
    </row>
    <row r="89" spans="1:41" s="410" customFormat="1">
      <c r="A89" s="342"/>
      <c r="D89" s="411" t="s">
        <v>491</v>
      </c>
      <c r="E89" s="228">
        <f>E88/$E$87</f>
        <v>694.25149446841397</v>
      </c>
      <c r="F89" s="228">
        <f>F88/$E$87</f>
        <v>-109.87573465339193</v>
      </c>
      <c r="G89" s="228">
        <f>G88/$E$87</f>
        <v>9.8451566510134843</v>
      </c>
      <c r="H89" s="228">
        <f>H88/$E$87</f>
        <v>0</v>
      </c>
      <c r="I89" s="228">
        <f>I88/$E$87</f>
        <v>-532.02059810519677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251.61630367704123</v>
      </c>
      <c r="X89" s="228">
        <f>X88/$E$87</f>
        <v>4487.035119014512</v>
      </c>
      <c r="Y89" s="228">
        <f t="shared" ref="Y89" si="155">Y88/$E$87</f>
        <v>3143.7994657788595</v>
      </c>
      <c r="Z89" s="228"/>
      <c r="AA89" s="228">
        <f>AA88/$E$87</f>
        <v>-534.60518753360407</v>
      </c>
      <c r="AB89" s="228">
        <f>AB88/$E$87</f>
        <v>1833.9793581930242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5081.0739381129824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rintOptions horizontalCentered="1" verticalCentered="1"/>
  <pageMargins left="0.25" right="0.25" top="0.3" bottom="0.3" header="0.3" footer="0.3"/>
  <pageSetup scale="61" firstPageNumber="4" fitToWidth="0" orientation="portrait" r:id="rId3"/>
  <headerFooter scaleWithDoc="0" alignWithMargins="0">
    <oddHeader>&amp;R
Exh. ACC-7r</oddHeader>
    <oddFooter>&amp;RPage &amp;P of &amp;N</oddFooter>
  </headerFooter>
  <colBreaks count="4" manualBreakCount="4">
    <brk id="13" min="1" max="83" man="1"/>
    <brk id="21" min="1" max="83" man="1"/>
    <brk id="26" max="1048575" man="1"/>
    <brk id="33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-6.9395549999999995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-7.938955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-33.601469999999999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-190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-1061.5018850000001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24565.288134999992</v>
      </c>
      <c r="E28" s="63">
        <f>SUM(E8:E27)</f>
        <v>373637</v>
      </c>
      <c r="F28" s="505">
        <f>D28/E28</f>
        <v>6.5746401279851818E-2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-1378.0213249999999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23108.26680999999</v>
      </c>
      <c r="E43" s="63">
        <f>SUM(E28:E41)</f>
        <v>373732</v>
      </c>
      <c r="F43" s="505">
        <f>D43/E43</f>
        <v>6.183111644172827E-2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190.65999999999985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34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-180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50.659999999999854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2.6499999999999999E-2</v>
      </c>
      <c r="F48" s="299">
        <f>E48-I48</f>
        <v>2.6499999999999999E-2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9239.4369999999999</v>
      </c>
      <c r="F50" s="290">
        <f>F44*F48</f>
        <v>664.46100000000001</v>
      </c>
      <c r="G50" s="290">
        <f>SUM(E50:F50)</f>
        <v>9903.8979999999992</v>
      </c>
      <c r="H50" s="289"/>
      <c r="I50" s="290">
        <f>SUM(I11:I42)</f>
        <v>50.659999999999854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-906.5630000000001</v>
      </c>
      <c r="F54" s="290">
        <f>F50-F52</f>
        <v>664.46100000000001</v>
      </c>
      <c r="G54" s="290">
        <f>SUM(E54:F54)</f>
        <v>-242.10200000000009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190</v>
      </c>
      <c r="F57" s="295">
        <f>ROUND(F54*-F55,0)</f>
        <v>-140</v>
      </c>
      <c r="G57" s="295">
        <f>SUM(E57:F57)</f>
        <v>50</v>
      </c>
      <c r="H57" s="289"/>
      <c r="I57" s="295">
        <f>I50</f>
        <v>50.659999999999854</v>
      </c>
      <c r="J57" s="604" t="s">
        <v>420</v>
      </c>
    </row>
    <row r="58" spans="1:10">
      <c r="F58" s="245"/>
      <c r="J58" s="258">
        <f>I57-'ADJ DETAIL INPUT'!W53-'ADJ DETAIL INPUT'!AN54</f>
        <v>0.19680999999982873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190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6.9395549999999995</v>
      </c>
      <c r="G55" s="221">
        <f>'ADJ DETAIL INPUT'!G54</f>
        <v>3.8954999999999997E-2</v>
      </c>
      <c r="H55" s="221">
        <f>'ADJ DETAIL INPUT'!H54</f>
        <v>0</v>
      </c>
      <c r="I55" s="221">
        <f>'ADJ DETAIL INPUT'!I54</f>
        <v>33.601469999999999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-179.58811499999999</v>
      </c>
      <c r="Y55" s="221">
        <f>'ADJ DETAIL INPUT'!AA54</f>
        <v>0</v>
      </c>
      <c r="Z55" s="221">
        <f>'ADJ DETAIL INPUT'!AB54</f>
        <v>-0.52867500000000001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-6.9395549999999995</v>
      </c>
      <c r="G59" s="344">
        <f t="shared" si="73"/>
        <v>-7.938955</v>
      </c>
      <c r="H59" s="344">
        <f t="shared" si="73"/>
        <v>0</v>
      </c>
      <c r="I59" s="344">
        <f t="shared" ref="I59" si="74">I51-SUM(I54:I57)</f>
        <v>-33.601469999999999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-190</v>
      </c>
      <c r="X59" s="344">
        <f>X51-SUM(X54:X57)</f>
        <v>-1061.5018850000001</v>
      </c>
      <c r="Y59" s="344">
        <f>Y51-SUM(Y54:Y57)</f>
        <v>403.69</v>
      </c>
      <c r="Z59" s="344">
        <f t="shared" ref="Z59" si="77">Z51-SUM(Z54:Z57)</f>
        <v>-1378.0213249999999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AAF3D-0168-44D5-B2EA-3E90E1B9B95F}"/>
</file>

<file path=customXml/itemProps2.xml><?xml version="1.0" encoding="utf-8"?>
<ds:datastoreItem xmlns:ds="http://schemas.openxmlformats.org/officeDocument/2006/customXml" ds:itemID="{22B4D471-4CE8-439A-8292-8E1063D47730}"/>
</file>

<file path=customXml/itemProps3.xml><?xml version="1.0" encoding="utf-8"?>
<ds:datastoreItem xmlns:ds="http://schemas.openxmlformats.org/officeDocument/2006/customXml" ds:itemID="{75A3266C-ED5E-4256-9557-B1A06FB52B45}">
  <ds:schemaRefs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5632EDA-0145-4DC3-B3EE-4D9766022E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2019-12-09T18:28:47Z</cp:lastPrinted>
  <dcterms:created xsi:type="dcterms:W3CDTF">1997-05-15T21:41:44Z</dcterms:created>
  <dcterms:modified xsi:type="dcterms:W3CDTF">2020-03-26T21:48:44Z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