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5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pacificorp.us\dfs\PDXCO\PSB1\NPC\PCAM\WA\WA-UE-xxxxxx (Cal Year 2023)\Testimony &amp; Exhibits\"/>
    </mc:Choice>
  </mc:AlternateContent>
  <xr:revisionPtr revIDLastSave="0" documentId="13_ncr:1_{AE8F7E54-67D0-419A-8192-A6CF40382511}" xr6:coauthVersionLast="47" xr6:coauthVersionMax="47" xr10:uidLastSave="{00000000-0000-0000-0000-000000000000}"/>
  <bookViews>
    <workbookView xWindow="-120" yWindow="-120" windowWidth="29040" windowHeight="15840" tabRatio="775" xr2:uid="{00000000-000D-0000-FFFF-FFFF00000000}"/>
  </bookViews>
  <sheets>
    <sheet name="WIJAM NPC" sheetId="17" r:id="rId1"/>
    <sheet name="Net Position Balancing" sheetId="14" r:id="rId2"/>
    <sheet name="WIJAM NPC Before Balancing" sheetId="2" r:id="rId3"/>
    <sheet name="Actual NPC (Total System)" sheetId="1" r:id="rId4"/>
    <sheet name="Colstrip Unit #4" sheetId="18" r:id="rId5"/>
    <sheet name="Actual Factors" sheetId="19" r:id="rId6"/>
  </sheets>
  <definedNames>
    <definedName name="________________________OM1" localSheetId="5" hidden="1">{#N/A,#N/A,FALSE,"Summary";#N/A,#N/A,FALSE,"SmPlants";#N/A,#N/A,FALSE,"Utah";#N/A,#N/A,FALSE,"Idaho";#N/A,#N/A,FALSE,"Lewis River";#N/A,#N/A,FALSE,"NrthUmpq";#N/A,#N/A,FALSE,"KlamRog"}</definedName>
    <definedName name="________________________OM1" hidden="1">{#N/A,#N/A,FALSE,"Summary";#N/A,#N/A,FALSE,"SmPlants";#N/A,#N/A,FALSE,"Utah";#N/A,#N/A,FALSE,"Idaho";#N/A,#N/A,FALSE,"Lewis River";#N/A,#N/A,FALSE,"NrthUmpq";#N/A,#N/A,FALSE,"KlamRog"}</definedName>
    <definedName name="______________________OM1" localSheetId="5" hidden="1">{#N/A,#N/A,FALSE,"Summary";#N/A,#N/A,FALSE,"SmPlants";#N/A,#N/A,FALSE,"Utah";#N/A,#N/A,FALSE,"Idaho";#N/A,#N/A,FALSE,"Lewis River";#N/A,#N/A,FALSE,"NrthUmpq";#N/A,#N/A,FALSE,"KlamRog"}</definedName>
    <definedName name="______________________OM1" hidden="1">{#N/A,#N/A,FALSE,"Summary";#N/A,#N/A,FALSE,"SmPlants";#N/A,#N/A,FALSE,"Utah";#N/A,#N/A,FALSE,"Idaho";#N/A,#N/A,FALSE,"Lewis River";#N/A,#N/A,FALSE,"NrthUmpq";#N/A,#N/A,FALSE,"KlamRog"}</definedName>
    <definedName name="____________________OM1" localSheetId="5" hidden="1">{#N/A,#N/A,FALSE,"Summary";#N/A,#N/A,FALSE,"SmPlants";#N/A,#N/A,FALSE,"Utah";#N/A,#N/A,FALSE,"Idaho";#N/A,#N/A,FALSE,"Lewis River";#N/A,#N/A,FALSE,"NrthUmpq";#N/A,#N/A,FALSE,"KlamRog"}</definedName>
    <definedName name="____________________OM1" hidden="1">{#N/A,#N/A,FALSE,"Summary";#N/A,#N/A,FALSE,"SmPlants";#N/A,#N/A,FALSE,"Utah";#N/A,#N/A,FALSE,"Idaho";#N/A,#N/A,FALSE,"Lewis River";#N/A,#N/A,FALSE,"NrthUmpq";#N/A,#N/A,FALSE,"KlamRog"}</definedName>
    <definedName name="___________________OM1" localSheetId="5" hidden="1">{#N/A,#N/A,FALSE,"Summary";#N/A,#N/A,FALSE,"SmPlants";#N/A,#N/A,FALSE,"Utah";#N/A,#N/A,FALSE,"Idaho";#N/A,#N/A,FALSE,"Lewis River";#N/A,#N/A,FALSE,"NrthUmpq";#N/A,#N/A,FALSE,"KlamRog"}</definedName>
    <definedName name="___________________OM1" hidden="1">{#N/A,#N/A,FALSE,"Summary";#N/A,#N/A,FALSE,"SmPlants";#N/A,#N/A,FALSE,"Utah";#N/A,#N/A,FALSE,"Idaho";#N/A,#N/A,FALSE,"Lewis River";#N/A,#N/A,FALSE,"NrthUmpq";#N/A,#N/A,FALSE,"KlamRog"}</definedName>
    <definedName name="_________________OM1" localSheetId="5" hidden="1">{#N/A,#N/A,FALSE,"Summary";#N/A,#N/A,FALSE,"SmPlants";#N/A,#N/A,FALSE,"Utah";#N/A,#N/A,FALSE,"Idaho";#N/A,#N/A,FALSE,"Lewis River";#N/A,#N/A,FALSE,"NrthUmpq";#N/A,#N/A,FALSE,"KlamRog"}</definedName>
    <definedName name="_________________OM1" hidden="1">{#N/A,#N/A,FALSE,"Summary";#N/A,#N/A,FALSE,"SmPlants";#N/A,#N/A,FALSE,"Utah";#N/A,#N/A,FALSE,"Idaho";#N/A,#N/A,FALSE,"Lewis River";#N/A,#N/A,FALSE,"NrthUmpq";#N/A,#N/A,FALSE,"KlamRog"}</definedName>
    <definedName name="______________OM1" localSheetId="5" hidden="1">{#N/A,#N/A,FALSE,"Summary";#N/A,#N/A,FALSE,"SmPlants";#N/A,#N/A,FALSE,"Utah";#N/A,#N/A,FALSE,"Idaho";#N/A,#N/A,FALSE,"Lewis River";#N/A,#N/A,FALSE,"NrthUmpq";#N/A,#N/A,FALSE,"KlamRog"}</definedName>
    <definedName name="______________OM1" hidden="1">{#N/A,#N/A,FALSE,"Summary";#N/A,#N/A,FALSE,"SmPlants";#N/A,#N/A,FALSE,"Utah";#N/A,#N/A,FALSE,"Idaho";#N/A,#N/A,FALSE,"Lewis River";#N/A,#N/A,FALSE,"NrthUmpq";#N/A,#N/A,FALSE,"KlamRog"}</definedName>
    <definedName name="____________OM1" localSheetId="5" hidden="1">{#N/A,#N/A,FALSE,"Summary";#N/A,#N/A,FALSE,"SmPlants";#N/A,#N/A,FALSE,"Utah";#N/A,#N/A,FALSE,"Idaho";#N/A,#N/A,FALSE,"Lewis River";#N/A,#N/A,FALSE,"NrthUmpq";#N/A,#N/A,FALSE,"KlamRog"}</definedName>
    <definedName name="____________OM1" hidden="1">{#N/A,#N/A,FALSE,"Summary";#N/A,#N/A,FALSE,"SmPlants";#N/A,#N/A,FALSE,"Utah";#N/A,#N/A,FALSE,"Idaho";#N/A,#N/A,FALSE,"Lewis River";#N/A,#N/A,FALSE,"NrthUmpq";#N/A,#N/A,FALSE,"KlamRog"}</definedName>
    <definedName name="___________OM1" localSheetId="5" hidden="1">{#N/A,#N/A,FALSE,"Summary";#N/A,#N/A,FALSE,"SmPlants";#N/A,#N/A,FALSE,"Utah";#N/A,#N/A,FALSE,"Idaho";#N/A,#N/A,FALSE,"Lewis River";#N/A,#N/A,FALSE,"NrthUmpq";#N/A,#N/A,FALSE,"KlamRog"}</definedName>
    <definedName name="___________OM1" hidden="1">{#N/A,#N/A,FALSE,"Summary";#N/A,#N/A,FALSE,"SmPlants";#N/A,#N/A,FALSE,"Utah";#N/A,#N/A,FALSE,"Idaho";#N/A,#N/A,FALSE,"Lewis River";#N/A,#N/A,FALSE,"NrthUmpq";#N/A,#N/A,FALSE,"KlamRog"}</definedName>
    <definedName name="_________OM1" localSheetId="5" hidden="1">{#N/A,#N/A,FALSE,"Summary";#N/A,#N/A,FALSE,"SmPlants";#N/A,#N/A,FALSE,"Utah";#N/A,#N/A,FALSE,"Idaho";#N/A,#N/A,FALSE,"Lewis River";#N/A,#N/A,FALSE,"NrthUmpq";#N/A,#N/A,FALSE,"KlamRog"}</definedName>
    <definedName name="_________OM1" hidden="1">{#N/A,#N/A,FALSE,"Summary";#N/A,#N/A,FALSE,"SmPlants";#N/A,#N/A,FALSE,"Utah";#N/A,#N/A,FALSE,"Idaho";#N/A,#N/A,FALSE,"Lewis River";#N/A,#N/A,FALSE,"NrthUmpq";#N/A,#N/A,FALSE,"KlamRog"}</definedName>
    <definedName name="________j1" localSheetId="5" hidden="1">{"PRINT",#N/A,TRUE,"APPA";"PRINT",#N/A,TRUE,"APS";"PRINT",#N/A,TRUE,"BHPL";"PRINT",#N/A,TRUE,"BHPL2";"PRINT",#N/A,TRUE,"CDWR";"PRINT",#N/A,TRUE,"EWEB";"PRINT",#N/A,TRUE,"LADWP";"PRINT",#N/A,TRUE,"NEVBASE"}</definedName>
    <definedName name="________j1" hidden="1">{"PRINT",#N/A,TRUE,"APPA";"PRINT",#N/A,TRUE,"APS";"PRINT",#N/A,TRUE,"BHPL";"PRINT",#N/A,TRUE,"BHPL2";"PRINT",#N/A,TRUE,"CDWR";"PRINT",#N/A,TRUE,"EWEB";"PRINT",#N/A,TRUE,"LADWP";"PRINT",#N/A,TRUE,"NEVBASE"}</definedName>
    <definedName name="________j2" localSheetId="5" hidden="1">{"PRINT",#N/A,TRUE,"APPA";"PRINT",#N/A,TRUE,"APS";"PRINT",#N/A,TRUE,"BHPL";"PRINT",#N/A,TRUE,"BHPL2";"PRINT",#N/A,TRUE,"CDWR";"PRINT",#N/A,TRUE,"EWEB";"PRINT",#N/A,TRUE,"LADWP";"PRINT",#N/A,TRUE,"NEVBASE"}</definedName>
    <definedName name="________j2" hidden="1">{"PRINT",#N/A,TRUE,"APPA";"PRINT",#N/A,TRUE,"APS";"PRINT",#N/A,TRUE,"BHPL";"PRINT",#N/A,TRUE,"BHPL2";"PRINT",#N/A,TRUE,"CDWR";"PRINT",#N/A,TRUE,"EWEB";"PRINT",#N/A,TRUE,"LADWP";"PRINT",#N/A,TRUE,"NEVBASE"}</definedName>
    <definedName name="________j3" localSheetId="5" hidden="1">{"PRINT",#N/A,TRUE,"APPA";"PRINT",#N/A,TRUE,"APS";"PRINT",#N/A,TRUE,"BHPL";"PRINT",#N/A,TRUE,"BHPL2";"PRINT",#N/A,TRUE,"CDWR";"PRINT",#N/A,TRUE,"EWEB";"PRINT",#N/A,TRUE,"LADWP";"PRINT",#N/A,TRUE,"NEVBASE"}</definedName>
    <definedName name="________j3" hidden="1">{"PRINT",#N/A,TRUE,"APPA";"PRINT",#N/A,TRUE,"APS";"PRINT",#N/A,TRUE,"BHPL";"PRINT",#N/A,TRUE,"BHPL2";"PRINT",#N/A,TRUE,"CDWR";"PRINT",#N/A,TRUE,"EWEB";"PRINT",#N/A,TRUE,"LADWP";"PRINT",#N/A,TRUE,"NEVBASE"}</definedName>
    <definedName name="________j4" localSheetId="5" hidden="1">{"PRINT",#N/A,TRUE,"APPA";"PRINT",#N/A,TRUE,"APS";"PRINT",#N/A,TRUE,"BHPL";"PRINT",#N/A,TRUE,"BHPL2";"PRINT",#N/A,TRUE,"CDWR";"PRINT",#N/A,TRUE,"EWEB";"PRINT",#N/A,TRUE,"LADWP";"PRINT",#N/A,TRUE,"NEVBASE"}</definedName>
    <definedName name="________j4" hidden="1">{"PRINT",#N/A,TRUE,"APPA";"PRINT",#N/A,TRUE,"APS";"PRINT",#N/A,TRUE,"BHPL";"PRINT",#N/A,TRUE,"BHPL2";"PRINT",#N/A,TRUE,"CDWR";"PRINT",#N/A,TRUE,"EWEB";"PRINT",#N/A,TRUE,"LADWP";"PRINT",#N/A,TRUE,"NEVBASE"}</definedName>
    <definedName name="________j5" localSheetId="5" hidden="1">{"PRINT",#N/A,TRUE,"APPA";"PRINT",#N/A,TRUE,"APS";"PRINT",#N/A,TRUE,"BHPL";"PRINT",#N/A,TRUE,"BHPL2";"PRINT",#N/A,TRUE,"CDWR";"PRINT",#N/A,TRUE,"EWEB";"PRINT",#N/A,TRUE,"LADWP";"PRINT",#N/A,TRUE,"NEVBASE"}</definedName>
    <definedName name="________j5" hidden="1">{"PRINT",#N/A,TRUE,"APPA";"PRINT",#N/A,TRUE,"APS";"PRINT",#N/A,TRUE,"BHPL";"PRINT",#N/A,TRUE,"BHPL2";"PRINT",#N/A,TRUE,"CDWR";"PRINT",#N/A,TRUE,"EWEB";"PRINT",#N/A,TRUE,"LADWP";"PRINT",#N/A,TRUE,"NEVBASE"}</definedName>
    <definedName name="_______j1" localSheetId="5" hidden="1">{"PRINT",#N/A,TRUE,"APPA";"PRINT",#N/A,TRUE,"APS";"PRINT",#N/A,TRUE,"BHPL";"PRINT",#N/A,TRUE,"BHPL2";"PRINT",#N/A,TRUE,"CDWR";"PRINT",#N/A,TRUE,"EWEB";"PRINT",#N/A,TRUE,"LADWP";"PRINT",#N/A,TRUE,"NEVBASE"}</definedName>
    <definedName name="_______j1" hidden="1">{"PRINT",#N/A,TRUE,"APPA";"PRINT",#N/A,TRUE,"APS";"PRINT",#N/A,TRUE,"BHPL";"PRINT",#N/A,TRUE,"BHPL2";"PRINT",#N/A,TRUE,"CDWR";"PRINT",#N/A,TRUE,"EWEB";"PRINT",#N/A,TRUE,"LADWP";"PRINT",#N/A,TRUE,"NEVBASE"}</definedName>
    <definedName name="_______j2" localSheetId="5" hidden="1">{"PRINT",#N/A,TRUE,"APPA";"PRINT",#N/A,TRUE,"APS";"PRINT",#N/A,TRUE,"BHPL";"PRINT",#N/A,TRUE,"BHPL2";"PRINT",#N/A,TRUE,"CDWR";"PRINT",#N/A,TRUE,"EWEB";"PRINT",#N/A,TRUE,"LADWP";"PRINT",#N/A,TRUE,"NEVBASE"}</definedName>
    <definedName name="_______j2" hidden="1">{"PRINT",#N/A,TRUE,"APPA";"PRINT",#N/A,TRUE,"APS";"PRINT",#N/A,TRUE,"BHPL";"PRINT",#N/A,TRUE,"BHPL2";"PRINT",#N/A,TRUE,"CDWR";"PRINT",#N/A,TRUE,"EWEB";"PRINT",#N/A,TRUE,"LADWP";"PRINT",#N/A,TRUE,"NEVBASE"}</definedName>
    <definedName name="_______j3" localSheetId="5" hidden="1">{"PRINT",#N/A,TRUE,"APPA";"PRINT",#N/A,TRUE,"APS";"PRINT",#N/A,TRUE,"BHPL";"PRINT",#N/A,TRUE,"BHPL2";"PRINT",#N/A,TRUE,"CDWR";"PRINT",#N/A,TRUE,"EWEB";"PRINT",#N/A,TRUE,"LADWP";"PRINT",#N/A,TRUE,"NEVBASE"}</definedName>
    <definedName name="_______j3" hidden="1">{"PRINT",#N/A,TRUE,"APPA";"PRINT",#N/A,TRUE,"APS";"PRINT",#N/A,TRUE,"BHPL";"PRINT",#N/A,TRUE,"BHPL2";"PRINT",#N/A,TRUE,"CDWR";"PRINT",#N/A,TRUE,"EWEB";"PRINT",#N/A,TRUE,"LADWP";"PRINT",#N/A,TRUE,"NEVBASE"}</definedName>
    <definedName name="_______j4" localSheetId="5" hidden="1">{"PRINT",#N/A,TRUE,"APPA";"PRINT",#N/A,TRUE,"APS";"PRINT",#N/A,TRUE,"BHPL";"PRINT",#N/A,TRUE,"BHPL2";"PRINT",#N/A,TRUE,"CDWR";"PRINT",#N/A,TRUE,"EWEB";"PRINT",#N/A,TRUE,"LADWP";"PRINT",#N/A,TRUE,"NEVBASE"}</definedName>
    <definedName name="_______j4" hidden="1">{"PRINT",#N/A,TRUE,"APPA";"PRINT",#N/A,TRUE,"APS";"PRINT",#N/A,TRUE,"BHPL";"PRINT",#N/A,TRUE,"BHPL2";"PRINT",#N/A,TRUE,"CDWR";"PRINT",#N/A,TRUE,"EWEB";"PRINT",#N/A,TRUE,"LADWP";"PRINT",#N/A,TRUE,"NEVBASE"}</definedName>
    <definedName name="_______j5" localSheetId="5" hidden="1">{"PRINT",#N/A,TRUE,"APPA";"PRINT",#N/A,TRUE,"APS";"PRINT",#N/A,TRUE,"BHPL";"PRINT",#N/A,TRUE,"BHPL2";"PRINT",#N/A,TRUE,"CDWR";"PRINT",#N/A,TRUE,"EWEB";"PRINT",#N/A,TRUE,"LADWP";"PRINT",#N/A,TRUE,"NEVBASE"}</definedName>
    <definedName name="_______j5" hidden="1">{"PRINT",#N/A,TRUE,"APPA";"PRINT",#N/A,TRUE,"APS";"PRINT",#N/A,TRUE,"BHPL";"PRINT",#N/A,TRUE,"BHPL2";"PRINT",#N/A,TRUE,"CDWR";"PRINT",#N/A,TRUE,"EWEB";"PRINT",#N/A,TRUE,"LADWP";"PRINT",#N/A,TRUE,"NEVBASE"}</definedName>
    <definedName name="_______OM1" localSheetId="5" hidden="1">{#N/A,#N/A,FALSE,"Summary";#N/A,#N/A,FALSE,"SmPlants";#N/A,#N/A,FALSE,"Utah";#N/A,#N/A,FALSE,"Idaho";#N/A,#N/A,FALSE,"Lewis River";#N/A,#N/A,FALSE,"NrthUmpq";#N/A,#N/A,FALSE,"KlamRog"}</definedName>
    <definedName name="_______OM1" hidden="1">{#N/A,#N/A,FALSE,"Summary";#N/A,#N/A,FALSE,"SmPlants";#N/A,#N/A,FALSE,"Utah";#N/A,#N/A,FALSE,"Idaho";#N/A,#N/A,FALSE,"Lewis River";#N/A,#N/A,FALSE,"NrthUmpq";#N/A,#N/A,FALSE,"KlamRog"}</definedName>
    <definedName name="______j1" localSheetId="5" hidden="1">{"PRINT",#N/A,TRUE,"APPA";"PRINT",#N/A,TRUE,"APS";"PRINT",#N/A,TRUE,"BHPL";"PRINT",#N/A,TRUE,"BHPL2";"PRINT",#N/A,TRUE,"CDWR";"PRINT",#N/A,TRUE,"EWEB";"PRINT",#N/A,TRUE,"LADWP";"PRINT",#N/A,TRUE,"NEVBASE"}</definedName>
    <definedName name="______j1" hidden="1">{"PRINT",#N/A,TRUE,"APPA";"PRINT",#N/A,TRUE,"APS";"PRINT",#N/A,TRUE,"BHPL";"PRINT",#N/A,TRUE,"BHPL2";"PRINT",#N/A,TRUE,"CDWR";"PRINT",#N/A,TRUE,"EWEB";"PRINT",#N/A,TRUE,"LADWP";"PRINT",#N/A,TRUE,"NEVBASE"}</definedName>
    <definedName name="______j2" localSheetId="5" hidden="1">{"PRINT",#N/A,TRUE,"APPA";"PRINT",#N/A,TRUE,"APS";"PRINT",#N/A,TRUE,"BHPL";"PRINT",#N/A,TRUE,"BHPL2";"PRINT",#N/A,TRUE,"CDWR";"PRINT",#N/A,TRUE,"EWEB";"PRINT",#N/A,TRUE,"LADWP";"PRINT",#N/A,TRUE,"NEVBASE"}</definedName>
    <definedName name="______j2" hidden="1">{"PRINT",#N/A,TRUE,"APPA";"PRINT",#N/A,TRUE,"APS";"PRINT",#N/A,TRUE,"BHPL";"PRINT",#N/A,TRUE,"BHPL2";"PRINT",#N/A,TRUE,"CDWR";"PRINT",#N/A,TRUE,"EWEB";"PRINT",#N/A,TRUE,"LADWP";"PRINT",#N/A,TRUE,"NEVBASE"}</definedName>
    <definedName name="______j3" localSheetId="5" hidden="1">{"PRINT",#N/A,TRUE,"APPA";"PRINT",#N/A,TRUE,"APS";"PRINT",#N/A,TRUE,"BHPL";"PRINT",#N/A,TRUE,"BHPL2";"PRINT",#N/A,TRUE,"CDWR";"PRINT",#N/A,TRUE,"EWEB";"PRINT",#N/A,TRUE,"LADWP";"PRINT",#N/A,TRUE,"NEVBASE"}</definedName>
    <definedName name="______j3" hidden="1">{"PRINT",#N/A,TRUE,"APPA";"PRINT",#N/A,TRUE,"APS";"PRINT",#N/A,TRUE,"BHPL";"PRINT",#N/A,TRUE,"BHPL2";"PRINT",#N/A,TRUE,"CDWR";"PRINT",#N/A,TRUE,"EWEB";"PRINT",#N/A,TRUE,"LADWP";"PRINT",#N/A,TRUE,"NEVBASE"}</definedName>
    <definedName name="______j4" localSheetId="5" hidden="1">{"PRINT",#N/A,TRUE,"APPA";"PRINT",#N/A,TRUE,"APS";"PRINT",#N/A,TRUE,"BHPL";"PRINT",#N/A,TRUE,"BHPL2";"PRINT",#N/A,TRUE,"CDWR";"PRINT",#N/A,TRUE,"EWEB";"PRINT",#N/A,TRUE,"LADWP";"PRINT",#N/A,TRUE,"NEVBASE"}</definedName>
    <definedName name="______j4" hidden="1">{"PRINT",#N/A,TRUE,"APPA";"PRINT",#N/A,TRUE,"APS";"PRINT",#N/A,TRUE,"BHPL";"PRINT",#N/A,TRUE,"BHPL2";"PRINT",#N/A,TRUE,"CDWR";"PRINT",#N/A,TRUE,"EWEB";"PRINT",#N/A,TRUE,"LADWP";"PRINT",#N/A,TRUE,"NEVBASE"}</definedName>
    <definedName name="______j5" localSheetId="5" hidden="1">{"PRINT",#N/A,TRUE,"APPA";"PRINT",#N/A,TRUE,"APS";"PRINT",#N/A,TRUE,"BHPL";"PRINT",#N/A,TRUE,"BHPL2";"PRINT",#N/A,TRUE,"CDWR";"PRINT",#N/A,TRUE,"EWEB";"PRINT",#N/A,TRUE,"LADWP";"PRINT",#N/A,TRUE,"NEVBASE"}</definedName>
    <definedName name="______j5" hidden="1">{"PRINT",#N/A,TRUE,"APPA";"PRINT",#N/A,TRUE,"APS";"PRINT",#N/A,TRUE,"BHPL";"PRINT",#N/A,TRUE,"BHPL2";"PRINT",#N/A,TRUE,"CDWR";"PRINT",#N/A,TRUE,"EWEB";"PRINT",#N/A,TRUE,"LADWP";"PRINT",#N/A,TRUE,"NEVBASE"}</definedName>
    <definedName name="______OM1" localSheetId="5" hidden="1">{#N/A,#N/A,FALSE,"Summary";#N/A,#N/A,FALSE,"SmPlants";#N/A,#N/A,FALSE,"Utah";#N/A,#N/A,FALSE,"Idaho";#N/A,#N/A,FALSE,"Lewis River";#N/A,#N/A,FALSE,"NrthUmpq";#N/A,#N/A,FALSE,"KlamRog"}</definedName>
    <definedName name="______OM1" hidden="1">{#N/A,#N/A,FALSE,"Summary";#N/A,#N/A,FALSE,"SmPlants";#N/A,#N/A,FALSE,"Utah";#N/A,#N/A,FALSE,"Idaho";#N/A,#N/A,FALSE,"Lewis River";#N/A,#N/A,FALSE,"NrthUmpq";#N/A,#N/A,FALSE,"KlamRog"}</definedName>
    <definedName name="_____j1" localSheetId="5" hidden="1">{"PRINT",#N/A,TRUE,"APPA";"PRINT",#N/A,TRUE,"APS";"PRINT",#N/A,TRUE,"BHPL";"PRINT",#N/A,TRUE,"BHPL2";"PRINT",#N/A,TRUE,"CDWR";"PRINT",#N/A,TRUE,"EWEB";"PRINT",#N/A,TRUE,"LADWP";"PRINT",#N/A,TRUE,"NEVBASE"}</definedName>
    <definedName name="_____j1" hidden="1">{"PRINT",#N/A,TRUE,"APPA";"PRINT",#N/A,TRUE,"APS";"PRINT",#N/A,TRUE,"BHPL";"PRINT",#N/A,TRUE,"BHPL2";"PRINT",#N/A,TRUE,"CDWR";"PRINT",#N/A,TRUE,"EWEB";"PRINT",#N/A,TRUE,"LADWP";"PRINT",#N/A,TRUE,"NEVBASE"}</definedName>
    <definedName name="_____j2" localSheetId="5" hidden="1">{"PRINT",#N/A,TRUE,"APPA";"PRINT",#N/A,TRUE,"APS";"PRINT",#N/A,TRUE,"BHPL";"PRINT",#N/A,TRUE,"BHPL2";"PRINT",#N/A,TRUE,"CDWR";"PRINT",#N/A,TRUE,"EWEB";"PRINT",#N/A,TRUE,"LADWP";"PRINT",#N/A,TRUE,"NEVBASE"}</definedName>
    <definedName name="_____j2" hidden="1">{"PRINT",#N/A,TRUE,"APPA";"PRINT",#N/A,TRUE,"APS";"PRINT",#N/A,TRUE,"BHPL";"PRINT",#N/A,TRUE,"BHPL2";"PRINT",#N/A,TRUE,"CDWR";"PRINT",#N/A,TRUE,"EWEB";"PRINT",#N/A,TRUE,"LADWP";"PRINT",#N/A,TRUE,"NEVBASE"}</definedName>
    <definedName name="_____j3" localSheetId="5" hidden="1">{"PRINT",#N/A,TRUE,"APPA";"PRINT",#N/A,TRUE,"APS";"PRINT",#N/A,TRUE,"BHPL";"PRINT",#N/A,TRUE,"BHPL2";"PRINT",#N/A,TRUE,"CDWR";"PRINT",#N/A,TRUE,"EWEB";"PRINT",#N/A,TRUE,"LADWP";"PRINT",#N/A,TRUE,"NEVBASE"}</definedName>
    <definedName name="_____j3" hidden="1">{"PRINT",#N/A,TRUE,"APPA";"PRINT",#N/A,TRUE,"APS";"PRINT",#N/A,TRUE,"BHPL";"PRINT",#N/A,TRUE,"BHPL2";"PRINT",#N/A,TRUE,"CDWR";"PRINT",#N/A,TRUE,"EWEB";"PRINT",#N/A,TRUE,"LADWP";"PRINT",#N/A,TRUE,"NEVBASE"}</definedName>
    <definedName name="_____j4" localSheetId="5" hidden="1">{"PRINT",#N/A,TRUE,"APPA";"PRINT",#N/A,TRUE,"APS";"PRINT",#N/A,TRUE,"BHPL";"PRINT",#N/A,TRUE,"BHPL2";"PRINT",#N/A,TRUE,"CDWR";"PRINT",#N/A,TRUE,"EWEB";"PRINT",#N/A,TRUE,"LADWP";"PRINT",#N/A,TRUE,"NEVBASE"}</definedName>
    <definedName name="_____j4" hidden="1">{"PRINT",#N/A,TRUE,"APPA";"PRINT",#N/A,TRUE,"APS";"PRINT",#N/A,TRUE,"BHPL";"PRINT",#N/A,TRUE,"BHPL2";"PRINT",#N/A,TRUE,"CDWR";"PRINT",#N/A,TRUE,"EWEB";"PRINT",#N/A,TRUE,"LADWP";"PRINT",#N/A,TRUE,"NEVBASE"}</definedName>
    <definedName name="_____j5" localSheetId="5" hidden="1">{"PRINT",#N/A,TRUE,"APPA";"PRINT",#N/A,TRUE,"APS";"PRINT",#N/A,TRUE,"BHPL";"PRINT",#N/A,TRUE,"BHPL2";"PRINT",#N/A,TRUE,"CDWR";"PRINT",#N/A,TRUE,"EWEB";"PRINT",#N/A,TRUE,"LADWP";"PRINT",#N/A,TRUE,"NEVBASE"}</definedName>
    <definedName name="_____j5" hidden="1">{"PRINT",#N/A,TRUE,"APPA";"PRINT",#N/A,TRUE,"APS";"PRINT",#N/A,TRUE,"BHPL";"PRINT",#N/A,TRUE,"BHPL2";"PRINT",#N/A,TRUE,"CDWR";"PRINT",#N/A,TRUE,"EWEB";"PRINT",#N/A,TRUE,"LADWP";"PRINT",#N/A,TRUE,"NEVBASE"}</definedName>
    <definedName name="_____OM1" localSheetId="5" hidden="1">{#N/A,#N/A,FALSE,"Summary";#N/A,#N/A,FALSE,"SmPlants";#N/A,#N/A,FALSE,"Utah";#N/A,#N/A,FALSE,"Idaho";#N/A,#N/A,FALSE,"Lewis River";#N/A,#N/A,FALSE,"NrthUmpq";#N/A,#N/A,FALSE,"KlamRog"}</definedName>
    <definedName name="_____OM1" hidden="1">{#N/A,#N/A,FALSE,"Summary";#N/A,#N/A,FALSE,"SmPlants";#N/A,#N/A,FALSE,"Utah";#N/A,#N/A,FALSE,"Idaho";#N/A,#N/A,FALSE,"Lewis River";#N/A,#N/A,FALSE,"NrthUmpq";#N/A,#N/A,FALSE,"KlamRog"}</definedName>
    <definedName name="____j1" localSheetId="5" hidden="1">{"PRINT",#N/A,TRUE,"APPA";"PRINT",#N/A,TRUE,"APS";"PRINT",#N/A,TRUE,"BHPL";"PRINT",#N/A,TRUE,"BHPL2";"PRINT",#N/A,TRUE,"CDWR";"PRINT",#N/A,TRUE,"EWEB";"PRINT",#N/A,TRUE,"LADWP";"PRINT",#N/A,TRUE,"NEVBASE"}</definedName>
    <definedName name="____j1" hidden="1">{"PRINT",#N/A,TRUE,"APPA";"PRINT",#N/A,TRUE,"APS";"PRINT",#N/A,TRUE,"BHPL";"PRINT",#N/A,TRUE,"BHPL2";"PRINT",#N/A,TRUE,"CDWR";"PRINT",#N/A,TRUE,"EWEB";"PRINT",#N/A,TRUE,"LADWP";"PRINT",#N/A,TRUE,"NEVBASE"}</definedName>
    <definedName name="____j2" localSheetId="5" hidden="1">{"PRINT",#N/A,TRUE,"APPA";"PRINT",#N/A,TRUE,"APS";"PRINT",#N/A,TRUE,"BHPL";"PRINT",#N/A,TRUE,"BHPL2";"PRINT",#N/A,TRUE,"CDWR";"PRINT",#N/A,TRUE,"EWEB";"PRINT",#N/A,TRUE,"LADWP";"PRINT",#N/A,TRUE,"NEVBASE"}</definedName>
    <definedName name="____j2" hidden="1">{"PRINT",#N/A,TRUE,"APPA";"PRINT",#N/A,TRUE,"APS";"PRINT",#N/A,TRUE,"BHPL";"PRINT",#N/A,TRUE,"BHPL2";"PRINT",#N/A,TRUE,"CDWR";"PRINT",#N/A,TRUE,"EWEB";"PRINT",#N/A,TRUE,"LADWP";"PRINT",#N/A,TRUE,"NEVBASE"}</definedName>
    <definedName name="____j3" localSheetId="5" hidden="1">{"PRINT",#N/A,TRUE,"APPA";"PRINT",#N/A,TRUE,"APS";"PRINT",#N/A,TRUE,"BHPL";"PRINT",#N/A,TRUE,"BHPL2";"PRINT",#N/A,TRUE,"CDWR";"PRINT",#N/A,TRUE,"EWEB";"PRINT",#N/A,TRUE,"LADWP";"PRINT",#N/A,TRUE,"NEVBASE"}</definedName>
    <definedName name="____j3" hidden="1">{"PRINT",#N/A,TRUE,"APPA";"PRINT",#N/A,TRUE,"APS";"PRINT",#N/A,TRUE,"BHPL";"PRINT",#N/A,TRUE,"BHPL2";"PRINT",#N/A,TRUE,"CDWR";"PRINT",#N/A,TRUE,"EWEB";"PRINT",#N/A,TRUE,"LADWP";"PRINT",#N/A,TRUE,"NEVBASE"}</definedName>
    <definedName name="____j4" localSheetId="5" hidden="1">{"PRINT",#N/A,TRUE,"APPA";"PRINT",#N/A,TRUE,"APS";"PRINT",#N/A,TRUE,"BHPL";"PRINT",#N/A,TRUE,"BHPL2";"PRINT",#N/A,TRUE,"CDWR";"PRINT",#N/A,TRUE,"EWEB";"PRINT",#N/A,TRUE,"LADWP";"PRINT",#N/A,TRUE,"NEVBASE"}</definedName>
    <definedName name="____j4" hidden="1">{"PRINT",#N/A,TRUE,"APPA";"PRINT",#N/A,TRUE,"APS";"PRINT",#N/A,TRUE,"BHPL";"PRINT",#N/A,TRUE,"BHPL2";"PRINT",#N/A,TRUE,"CDWR";"PRINT",#N/A,TRUE,"EWEB";"PRINT",#N/A,TRUE,"LADWP";"PRINT",#N/A,TRUE,"NEVBASE"}</definedName>
    <definedName name="____j5" localSheetId="5" hidden="1">{"PRINT",#N/A,TRUE,"APPA";"PRINT",#N/A,TRUE,"APS";"PRINT",#N/A,TRUE,"BHPL";"PRINT",#N/A,TRUE,"BHPL2";"PRINT",#N/A,TRUE,"CDWR";"PRINT",#N/A,TRUE,"EWEB";"PRINT",#N/A,TRUE,"LADWP";"PRINT",#N/A,TRUE,"NEVBASE"}</definedName>
    <definedName name="____j5" hidden="1">{"PRINT",#N/A,TRUE,"APPA";"PRINT",#N/A,TRUE,"APS";"PRINT",#N/A,TRUE,"BHPL";"PRINT",#N/A,TRUE,"BHPL2";"PRINT",#N/A,TRUE,"CDWR";"PRINT",#N/A,TRUE,"EWEB";"PRINT",#N/A,TRUE,"LADWP";"PRINT",#N/A,TRUE,"NEVBASE"}</definedName>
    <definedName name="____OM1" localSheetId="5" hidden="1">{#N/A,#N/A,FALSE,"Summary";#N/A,#N/A,FALSE,"SmPlants";#N/A,#N/A,FALSE,"Utah";#N/A,#N/A,FALSE,"Idaho";#N/A,#N/A,FALSE,"Lewis River";#N/A,#N/A,FALSE,"NrthUmpq";#N/A,#N/A,FALSE,"KlamRog"}</definedName>
    <definedName name="____OM1" hidden="1">{#N/A,#N/A,FALSE,"Summary";#N/A,#N/A,FALSE,"SmPlants";#N/A,#N/A,FALSE,"Utah";#N/A,#N/A,FALSE,"Idaho";#N/A,#N/A,FALSE,"Lewis River";#N/A,#N/A,FALSE,"NrthUmpq";#N/A,#N/A,FALSE,"KlamRog"}</definedName>
    <definedName name="___j1" localSheetId="5" hidden="1">{"PRINT",#N/A,TRUE,"APPA";"PRINT",#N/A,TRUE,"APS";"PRINT",#N/A,TRUE,"BHPL";"PRINT",#N/A,TRUE,"BHPL2";"PRINT",#N/A,TRUE,"CDWR";"PRINT",#N/A,TRUE,"EWEB";"PRINT",#N/A,TRUE,"LADWP";"PRINT",#N/A,TRUE,"NEVBASE"}</definedName>
    <definedName name="___j1" hidden="1">{"PRINT",#N/A,TRUE,"APPA";"PRINT",#N/A,TRUE,"APS";"PRINT",#N/A,TRUE,"BHPL";"PRINT",#N/A,TRUE,"BHPL2";"PRINT",#N/A,TRUE,"CDWR";"PRINT",#N/A,TRUE,"EWEB";"PRINT",#N/A,TRUE,"LADWP";"PRINT",#N/A,TRUE,"NEVBASE"}</definedName>
    <definedName name="___j2" localSheetId="5" hidden="1">{"PRINT",#N/A,TRUE,"APPA";"PRINT",#N/A,TRUE,"APS";"PRINT",#N/A,TRUE,"BHPL";"PRINT",#N/A,TRUE,"BHPL2";"PRINT",#N/A,TRUE,"CDWR";"PRINT",#N/A,TRUE,"EWEB";"PRINT",#N/A,TRUE,"LADWP";"PRINT",#N/A,TRUE,"NEVBASE"}</definedName>
    <definedName name="___j2" hidden="1">{"PRINT",#N/A,TRUE,"APPA";"PRINT",#N/A,TRUE,"APS";"PRINT",#N/A,TRUE,"BHPL";"PRINT",#N/A,TRUE,"BHPL2";"PRINT",#N/A,TRUE,"CDWR";"PRINT",#N/A,TRUE,"EWEB";"PRINT",#N/A,TRUE,"LADWP";"PRINT",#N/A,TRUE,"NEVBASE"}</definedName>
    <definedName name="___j3" localSheetId="5" hidden="1">{"PRINT",#N/A,TRUE,"APPA";"PRINT",#N/A,TRUE,"APS";"PRINT",#N/A,TRUE,"BHPL";"PRINT",#N/A,TRUE,"BHPL2";"PRINT",#N/A,TRUE,"CDWR";"PRINT",#N/A,TRUE,"EWEB";"PRINT",#N/A,TRUE,"LADWP";"PRINT",#N/A,TRUE,"NEVBASE"}</definedName>
    <definedName name="___j3" hidden="1">{"PRINT",#N/A,TRUE,"APPA";"PRINT",#N/A,TRUE,"APS";"PRINT",#N/A,TRUE,"BHPL";"PRINT",#N/A,TRUE,"BHPL2";"PRINT",#N/A,TRUE,"CDWR";"PRINT",#N/A,TRUE,"EWEB";"PRINT",#N/A,TRUE,"LADWP";"PRINT",#N/A,TRUE,"NEVBASE"}</definedName>
    <definedName name="___j4" localSheetId="5" hidden="1">{"PRINT",#N/A,TRUE,"APPA";"PRINT",#N/A,TRUE,"APS";"PRINT",#N/A,TRUE,"BHPL";"PRINT",#N/A,TRUE,"BHPL2";"PRINT",#N/A,TRUE,"CDWR";"PRINT",#N/A,TRUE,"EWEB";"PRINT",#N/A,TRUE,"LADWP";"PRINT",#N/A,TRUE,"NEVBASE"}</definedName>
    <definedName name="___j4" hidden="1">{"PRINT",#N/A,TRUE,"APPA";"PRINT",#N/A,TRUE,"APS";"PRINT",#N/A,TRUE,"BHPL";"PRINT",#N/A,TRUE,"BHPL2";"PRINT",#N/A,TRUE,"CDWR";"PRINT",#N/A,TRUE,"EWEB";"PRINT",#N/A,TRUE,"LADWP";"PRINT",#N/A,TRUE,"NEVBASE"}</definedName>
    <definedName name="___j5" localSheetId="5" hidden="1">{"PRINT",#N/A,TRUE,"APPA";"PRINT",#N/A,TRUE,"APS";"PRINT",#N/A,TRUE,"BHPL";"PRINT",#N/A,TRUE,"BHPL2";"PRINT",#N/A,TRUE,"CDWR";"PRINT",#N/A,TRUE,"EWEB";"PRINT",#N/A,TRUE,"LADWP";"PRINT",#N/A,TRUE,"NEVBASE"}</definedName>
    <definedName name="___j5" hidden="1">{"PRINT",#N/A,TRUE,"APPA";"PRINT",#N/A,TRUE,"APS";"PRINT",#N/A,TRUE,"BHPL";"PRINT",#N/A,TRUE,"BHPL2";"PRINT",#N/A,TRUE,"CDWR";"PRINT",#N/A,TRUE,"EWEB";"PRINT",#N/A,TRUE,"LADWP";"PRINT",#N/A,TRUE,"NEVBASE"}</definedName>
    <definedName name="___OM1" localSheetId="5" hidden="1">{#N/A,#N/A,FALSE,"Summary";#N/A,#N/A,FALSE,"SmPlants";#N/A,#N/A,FALSE,"Utah";#N/A,#N/A,FALSE,"Idaho";#N/A,#N/A,FALSE,"Lewis River";#N/A,#N/A,FALSE,"NrthUmpq";#N/A,#N/A,FALSE,"KlamRog"}</definedName>
    <definedName name="___OM1" hidden="1">{#N/A,#N/A,FALSE,"Summary";#N/A,#N/A,FALSE,"SmPlants";#N/A,#N/A,FALSE,"Utah";#N/A,#N/A,FALSE,"Idaho";#N/A,#N/A,FALSE,"Lewis River";#N/A,#N/A,FALSE,"NrthUmpq";#N/A,#N/A,FALSE,"KlamRog"}</definedName>
    <definedName name="__123Graph_A" localSheetId="5" hidden="1">#REF!</definedName>
    <definedName name="__123Graph_A" hidden="1">#REF!</definedName>
    <definedName name="__123Graph_B" localSheetId="5" hidden="1">#REF!</definedName>
    <definedName name="__123Graph_B" hidden="1">#REF!</definedName>
    <definedName name="__123Graph_D" localSheetId="5" hidden="1">#REF!</definedName>
    <definedName name="__123Graph_D" hidden="1">#REF!</definedName>
    <definedName name="__123Graph_E" localSheetId="5" hidden="1">#REF!</definedName>
    <definedName name="__123Graph_E" hidden="1">#REF!</definedName>
    <definedName name="__123Graph_F" localSheetId="5" hidden="1">#REF!</definedName>
    <definedName name="__123Graph_F" hidden="1">#REF!</definedName>
    <definedName name="__j1" localSheetId="5" hidden="1">{"PRINT",#N/A,TRUE,"APPA";"PRINT",#N/A,TRUE,"APS";"PRINT",#N/A,TRUE,"BHPL";"PRINT",#N/A,TRUE,"BHPL2";"PRINT",#N/A,TRUE,"CDWR";"PRINT",#N/A,TRUE,"EWEB";"PRINT",#N/A,TRUE,"LADWP";"PRINT",#N/A,TRUE,"NEVBASE"}</definedName>
    <definedName name="__j1" hidden="1">{"PRINT",#N/A,TRUE,"APPA";"PRINT",#N/A,TRUE,"APS";"PRINT",#N/A,TRUE,"BHPL";"PRINT",#N/A,TRUE,"BHPL2";"PRINT",#N/A,TRUE,"CDWR";"PRINT",#N/A,TRUE,"EWEB";"PRINT",#N/A,TRUE,"LADWP";"PRINT",#N/A,TRUE,"NEVBASE"}</definedName>
    <definedName name="__j2" localSheetId="5" hidden="1">{"PRINT",#N/A,TRUE,"APPA";"PRINT",#N/A,TRUE,"APS";"PRINT",#N/A,TRUE,"BHPL";"PRINT",#N/A,TRUE,"BHPL2";"PRINT",#N/A,TRUE,"CDWR";"PRINT",#N/A,TRUE,"EWEB";"PRINT",#N/A,TRUE,"LADWP";"PRINT",#N/A,TRUE,"NEVBASE"}</definedName>
    <definedName name="__j2" hidden="1">{"PRINT",#N/A,TRUE,"APPA";"PRINT",#N/A,TRUE,"APS";"PRINT",#N/A,TRUE,"BHPL";"PRINT",#N/A,TRUE,"BHPL2";"PRINT",#N/A,TRUE,"CDWR";"PRINT",#N/A,TRUE,"EWEB";"PRINT",#N/A,TRUE,"LADWP";"PRINT",#N/A,TRUE,"NEVBASE"}</definedName>
    <definedName name="__j3" localSheetId="5" hidden="1">{"PRINT",#N/A,TRUE,"APPA";"PRINT",#N/A,TRUE,"APS";"PRINT",#N/A,TRUE,"BHPL";"PRINT",#N/A,TRUE,"BHPL2";"PRINT",#N/A,TRUE,"CDWR";"PRINT",#N/A,TRUE,"EWEB";"PRINT",#N/A,TRUE,"LADWP";"PRINT",#N/A,TRUE,"NEVBASE"}</definedName>
    <definedName name="__j3" hidden="1">{"PRINT",#N/A,TRUE,"APPA";"PRINT",#N/A,TRUE,"APS";"PRINT",#N/A,TRUE,"BHPL";"PRINT",#N/A,TRUE,"BHPL2";"PRINT",#N/A,TRUE,"CDWR";"PRINT",#N/A,TRUE,"EWEB";"PRINT",#N/A,TRUE,"LADWP";"PRINT",#N/A,TRUE,"NEVBASE"}</definedName>
    <definedName name="__j4" localSheetId="5" hidden="1">{"PRINT",#N/A,TRUE,"APPA";"PRINT",#N/A,TRUE,"APS";"PRINT",#N/A,TRUE,"BHPL";"PRINT",#N/A,TRUE,"BHPL2";"PRINT",#N/A,TRUE,"CDWR";"PRINT",#N/A,TRUE,"EWEB";"PRINT",#N/A,TRUE,"LADWP";"PRINT",#N/A,TRUE,"NEVBASE"}</definedName>
    <definedName name="__j4" hidden="1">{"PRINT",#N/A,TRUE,"APPA";"PRINT",#N/A,TRUE,"APS";"PRINT",#N/A,TRUE,"BHPL";"PRINT",#N/A,TRUE,"BHPL2";"PRINT",#N/A,TRUE,"CDWR";"PRINT",#N/A,TRUE,"EWEB";"PRINT",#N/A,TRUE,"LADWP";"PRINT",#N/A,TRUE,"NEVBASE"}</definedName>
    <definedName name="__j5" localSheetId="5" hidden="1">{"PRINT",#N/A,TRUE,"APPA";"PRINT",#N/A,TRUE,"APS";"PRINT",#N/A,TRUE,"BHPL";"PRINT",#N/A,TRUE,"BHPL2";"PRINT",#N/A,TRUE,"CDWR";"PRINT",#N/A,TRUE,"EWEB";"PRINT",#N/A,TRUE,"LADWP";"PRINT",#N/A,TRUE,"NEVBASE"}</definedName>
    <definedName name="__j5" hidden="1">{"PRINT",#N/A,TRUE,"APPA";"PRINT",#N/A,TRUE,"APS";"PRINT",#N/A,TRUE,"BHPL";"PRINT",#N/A,TRUE,"BHPL2";"PRINT",#N/A,TRUE,"CDWR";"PRINT",#N/A,TRUE,"EWEB";"PRINT",#N/A,TRUE,"LADWP";"PRINT",#N/A,TRUE,"NEVBASE"}</definedName>
    <definedName name="__OM1" localSheetId="5" hidden="1">{#N/A,#N/A,FALSE,"Summary";#N/A,#N/A,FALSE,"SmPlants";#N/A,#N/A,FALSE,"Utah";#N/A,#N/A,FALSE,"Idaho";#N/A,#N/A,FALSE,"Lewis River";#N/A,#N/A,FALSE,"NrthUmpq";#N/A,#N/A,FALSE,"KlamRog"}</definedName>
    <definedName name="__OM1" hidden="1">{#N/A,#N/A,FALSE,"Summary";#N/A,#N/A,FALSE,"SmPlants";#N/A,#N/A,FALSE,"Utah";#N/A,#N/A,FALSE,"Idaho";#N/A,#N/A,FALSE,"Lewis River";#N/A,#N/A,FALSE,"NrthUmpq";#N/A,#N/A,FALSE,"KlamRog"}</definedName>
    <definedName name="_Dec11">#REF!</definedName>
    <definedName name="_Fill" localSheetId="5" hidden="1">#REF!</definedName>
    <definedName name="_Fill" hidden="1">#REF!</definedName>
    <definedName name="_xlnm._FilterDatabase" localSheetId="5" hidden="1">#REF!</definedName>
    <definedName name="_xlnm._FilterDatabase" localSheetId="2" hidden="1">'WIJAM NPC Before Balancing'!$A$198:$R$228</definedName>
    <definedName name="_xlnm._FilterDatabase" hidden="1">#REF!</definedName>
    <definedName name="_j1" localSheetId="5" hidden="1">{"PRINT",#N/A,TRUE,"APPA";"PRINT",#N/A,TRUE,"APS";"PRINT",#N/A,TRUE,"BHPL";"PRINT",#N/A,TRUE,"BHPL2";"PRINT",#N/A,TRUE,"CDWR";"PRINT",#N/A,TRUE,"EWEB";"PRINT",#N/A,TRUE,"LADWP";"PRINT",#N/A,TRUE,"NEVBASE"}</definedName>
    <definedName name="_j1" hidden="1">{"PRINT",#N/A,TRUE,"APPA";"PRINT",#N/A,TRUE,"APS";"PRINT",#N/A,TRUE,"BHPL";"PRINT",#N/A,TRUE,"BHPL2";"PRINT",#N/A,TRUE,"CDWR";"PRINT",#N/A,TRUE,"EWEB";"PRINT",#N/A,TRUE,"LADWP";"PRINT",#N/A,TRUE,"NEVBASE"}</definedName>
    <definedName name="_j2" localSheetId="5" hidden="1">{"PRINT",#N/A,TRUE,"APPA";"PRINT",#N/A,TRUE,"APS";"PRINT",#N/A,TRUE,"BHPL";"PRINT",#N/A,TRUE,"BHPL2";"PRINT",#N/A,TRUE,"CDWR";"PRINT",#N/A,TRUE,"EWEB";"PRINT",#N/A,TRUE,"LADWP";"PRINT",#N/A,TRUE,"NEVBASE"}</definedName>
    <definedName name="_j2" hidden="1">{"PRINT",#N/A,TRUE,"APPA";"PRINT",#N/A,TRUE,"APS";"PRINT",#N/A,TRUE,"BHPL";"PRINT",#N/A,TRUE,"BHPL2";"PRINT",#N/A,TRUE,"CDWR";"PRINT",#N/A,TRUE,"EWEB";"PRINT",#N/A,TRUE,"LADWP";"PRINT",#N/A,TRUE,"NEVBASE"}</definedName>
    <definedName name="_j3" localSheetId="5" hidden="1">{"PRINT",#N/A,TRUE,"APPA";"PRINT",#N/A,TRUE,"APS";"PRINT",#N/A,TRUE,"BHPL";"PRINT",#N/A,TRUE,"BHPL2";"PRINT",#N/A,TRUE,"CDWR";"PRINT",#N/A,TRUE,"EWEB";"PRINT",#N/A,TRUE,"LADWP";"PRINT",#N/A,TRUE,"NEVBASE"}</definedName>
    <definedName name="_j3" hidden="1">{"PRINT",#N/A,TRUE,"APPA";"PRINT",#N/A,TRUE,"APS";"PRINT",#N/A,TRUE,"BHPL";"PRINT",#N/A,TRUE,"BHPL2";"PRINT",#N/A,TRUE,"CDWR";"PRINT",#N/A,TRUE,"EWEB";"PRINT",#N/A,TRUE,"LADWP";"PRINT",#N/A,TRUE,"NEVBASE"}</definedName>
    <definedName name="_j4" localSheetId="5" hidden="1">{"PRINT",#N/A,TRUE,"APPA";"PRINT",#N/A,TRUE,"APS";"PRINT",#N/A,TRUE,"BHPL";"PRINT",#N/A,TRUE,"BHPL2";"PRINT",#N/A,TRUE,"CDWR";"PRINT",#N/A,TRUE,"EWEB";"PRINT",#N/A,TRUE,"LADWP";"PRINT",#N/A,TRUE,"NEVBASE"}</definedName>
    <definedName name="_j4" hidden="1">{"PRINT",#N/A,TRUE,"APPA";"PRINT",#N/A,TRUE,"APS";"PRINT",#N/A,TRUE,"BHPL";"PRINT",#N/A,TRUE,"BHPL2";"PRINT",#N/A,TRUE,"CDWR";"PRINT",#N/A,TRUE,"EWEB";"PRINT",#N/A,TRUE,"LADWP";"PRINT",#N/A,TRUE,"NEVBASE"}</definedName>
    <definedName name="_j5" localSheetId="5" hidden="1">{"PRINT",#N/A,TRUE,"APPA";"PRINT",#N/A,TRUE,"APS";"PRINT",#N/A,TRUE,"BHPL";"PRINT",#N/A,TRUE,"BHPL2";"PRINT",#N/A,TRUE,"CDWR";"PRINT",#N/A,TRUE,"EWEB";"PRINT",#N/A,TRUE,"LADWP";"PRINT",#N/A,TRUE,"NEVBASE"}</definedName>
    <definedName name="_j5" hidden="1">{"PRINT",#N/A,TRUE,"APPA";"PRINT",#N/A,TRUE,"APS";"PRINT",#N/A,TRUE,"BHPL";"PRINT",#N/A,TRUE,"BHPL2";"PRINT",#N/A,TRUE,"CDWR";"PRINT",#N/A,TRUE,"EWEB";"PRINT",#N/A,TRUE,"LADWP";"PRINT",#N/A,TRUE,"NEVBASE"}</definedName>
    <definedName name="_Key1" localSheetId="5" hidden="1">#REF!</definedName>
    <definedName name="_Key1" hidden="1">#REF!</definedName>
    <definedName name="_Key2" localSheetId="5" hidden="1">#REF!</definedName>
    <definedName name="_Key2" hidden="1">#REF!</definedName>
    <definedName name="_Mar13">#REF!</definedName>
    <definedName name="_OM1" localSheetId="5" hidden="1">{#N/A,#N/A,FALSE,"Summary";#N/A,#N/A,FALSE,"SmPlants";#N/A,#N/A,FALSE,"Utah";#N/A,#N/A,FALSE,"Idaho";#N/A,#N/A,FALSE,"Lewis River";#N/A,#N/A,FALSE,"NrthUmpq";#N/A,#N/A,FALSE,"KlamRog"}</definedName>
    <definedName name="_OM1" hidden="1">{#N/A,#N/A,FALSE,"Summary";#N/A,#N/A,FALSE,"SmPlants";#N/A,#N/A,FALSE,"Utah";#N/A,#N/A,FALSE,"Idaho";#N/A,#N/A,FALSE,"Lewis River";#N/A,#N/A,FALSE,"NrthUmpq";#N/A,#N/A,FALSE,"KlamRog"}</definedName>
    <definedName name="_Order1" hidden="1">255</definedName>
    <definedName name="_Order2" hidden="1">0</definedName>
    <definedName name="_Sort" localSheetId="5" hidden="1">#REF!</definedName>
    <definedName name="_Sort" hidden="1">#REF!</definedName>
    <definedName name="_x1" hidden="1">{"PRINT",#N/A,TRUE,"APPA";"PRINT",#N/A,TRUE,"APS";"PRINT",#N/A,TRUE,"BHPL";"PRINT",#N/A,TRUE,"BHPL2";"PRINT",#N/A,TRUE,"CDWR";"PRINT",#N/A,TRUE,"EWEB";"PRINT",#N/A,TRUE,"LADWP";"PRINT",#N/A,TRUE,"NEVBASE"}</definedName>
    <definedName name="_x2" hidden="1">{"PRINT",#N/A,TRUE,"APPA";"PRINT",#N/A,TRUE,"APS";"PRINT",#N/A,TRUE,"BHPL";"PRINT",#N/A,TRUE,"BHPL2";"PRINT",#N/A,TRUE,"CDWR";"PRINT",#N/A,TRUE,"EWEB";"PRINT",#N/A,TRUE,"LADWP";"PRINT",#N/A,TRUE,"NEVBASE"}</definedName>
    <definedName name="_x3" hidden="1">{"PRINT",#N/A,TRUE,"APPA";"PRINT",#N/A,TRUE,"APS";"PRINT",#N/A,TRUE,"BHPL";"PRINT",#N/A,TRUE,"BHPL2";"PRINT",#N/A,TRUE,"CDWR";"PRINT",#N/A,TRUE,"EWEB";"PRINT",#N/A,TRUE,"LADWP";"PRINT",#N/A,TRUE,"NEVBASE"}</definedName>
    <definedName name="_x4" hidden="1">{"PRINT",#N/A,TRUE,"APPA";"PRINT",#N/A,TRUE,"APS";"PRINT",#N/A,TRUE,"BHPL";"PRINT",#N/A,TRUE,"BHPL2";"PRINT",#N/A,TRUE,"CDWR";"PRINT",#N/A,TRUE,"EWEB";"PRINT",#N/A,TRUE,"LADWP";"PRINT",#N/A,TRUE,"NEVBASE"}</definedName>
    <definedName name="_x5" hidden="1">{"PRINT",#N/A,TRUE,"APPA";"PRINT",#N/A,TRUE,"APS";"PRINT",#N/A,TRUE,"BHPL";"PRINT",#N/A,TRUE,"BHPL2";"PRINT",#N/A,TRUE,"CDWR";"PRINT",#N/A,TRUE,"EWEB";"PRINT",#N/A,TRUE,"LADWP";"PRINT",#N/A,TRUE,"NEVBASE"}</definedName>
    <definedName name="a" hidden="1">#REF!</definedName>
    <definedName name="Access_Button1" hidden="1">"Headcount_Workbook_Schedules_List"</definedName>
    <definedName name="AccessDatabase" hidden="1">"P:\HR\SharonPlummer\Headcount Workbook.mdb"</definedName>
    <definedName name="Acct108D_S">#REF!</definedName>
    <definedName name="Acct108D00S">#REF!</definedName>
    <definedName name="Acct108DSS">#REF!</definedName>
    <definedName name="Acct228.42TROJD">#REF!</definedName>
    <definedName name="ACCT2281">#REF!</definedName>
    <definedName name="Acct2282">#REF!</definedName>
    <definedName name="Acct2283">#REF!</definedName>
    <definedName name="Acct2283S">#REF!</definedName>
    <definedName name="Acct22842">#REF!</definedName>
    <definedName name="Acct228SO">#REF!</definedName>
    <definedName name="ACCT25398">#REF!</definedName>
    <definedName name="Acct25399">#REF!</definedName>
    <definedName name="Acct254">#REF!</definedName>
    <definedName name="Acct282DITBAL">#REF!</definedName>
    <definedName name="Acct350">#REF!</definedName>
    <definedName name="Acct352">#REF!</definedName>
    <definedName name="Acct353">#REF!</definedName>
    <definedName name="Acct354">#REF!</definedName>
    <definedName name="Acct355">#REF!</definedName>
    <definedName name="Acct356">#REF!</definedName>
    <definedName name="Acct357">#REF!</definedName>
    <definedName name="Acct358">#REF!</definedName>
    <definedName name="Acct359">#REF!</definedName>
    <definedName name="Acct360">#REF!</definedName>
    <definedName name="Acct361">#REF!</definedName>
    <definedName name="Acct362">#REF!</definedName>
    <definedName name="Acct364">#REF!</definedName>
    <definedName name="Acct365">#REF!</definedName>
    <definedName name="Acct366">#REF!</definedName>
    <definedName name="Acct367">#REF!</definedName>
    <definedName name="Acct368">#REF!</definedName>
    <definedName name="Acct369">#REF!</definedName>
    <definedName name="Acct370">#REF!</definedName>
    <definedName name="Acct371">#REF!</definedName>
    <definedName name="Acct372">#REF!</definedName>
    <definedName name="Acct372A">#REF!</definedName>
    <definedName name="Acct372DP">#REF!</definedName>
    <definedName name="Acct372DS">#REF!</definedName>
    <definedName name="Acct373">#REF!</definedName>
    <definedName name="Acct444S">#REF!</definedName>
    <definedName name="Acct448S">#REF!</definedName>
    <definedName name="Acct450S">#REF!</definedName>
    <definedName name="Acct451S">#REF!</definedName>
    <definedName name="Acct454S">#REF!</definedName>
    <definedName name="Acct456S">#REF!</definedName>
    <definedName name="Acct580">#REF!</definedName>
    <definedName name="Acct581">#REF!</definedName>
    <definedName name="Acct582">#REF!</definedName>
    <definedName name="Acct583">#REF!</definedName>
    <definedName name="Acct584">#REF!</definedName>
    <definedName name="Acct585">#REF!</definedName>
    <definedName name="Acct586">#REF!</definedName>
    <definedName name="Acct587">#REF!</definedName>
    <definedName name="Acct588">#REF!</definedName>
    <definedName name="Acct589">#REF!</definedName>
    <definedName name="Acct590">#REF!</definedName>
    <definedName name="Acct591">#REF!</definedName>
    <definedName name="Acct592">#REF!</definedName>
    <definedName name="Acct593">#REF!</definedName>
    <definedName name="Acct594">#REF!</definedName>
    <definedName name="Acct595">#REF!</definedName>
    <definedName name="Acct596">#REF!</definedName>
    <definedName name="Acct597">#REF!</definedName>
    <definedName name="Acct598">#REF!</definedName>
    <definedName name="Acct928RE">#REF!</definedName>
    <definedName name="AcctAGA">#REF!</definedName>
    <definedName name="AcctTS0">#REF!</definedName>
    <definedName name="ActualROR">#REF!</definedName>
    <definedName name="Adjs2avg">#REF!:#REF!</definedName>
    <definedName name="AdjustInput">#REF!</definedName>
    <definedName name="Adjustment">#REF!</definedName>
    <definedName name="AdjustSwitch">#REF!</definedName>
    <definedName name="anscount" hidden="1">1</definedName>
    <definedName name="asa" localSheetId="5" hidden="1">{"Factors Pages 1-2",#N/A,FALSE,"Factors";"Factors Page 3",#N/A,FALSE,"Factors";"Factors Page 4",#N/A,FALSE,"Factors";"Factors Page 5",#N/A,FALSE,"Factors";"Factors Pages 8-27",#N/A,FALSE,"Factors"}</definedName>
    <definedName name="asa" hidden="1">{"Factors Pages 1-2",#N/A,FALSE,"Factors";"Factors Page 3",#N/A,FALSE,"Factors";"Factors Page 4",#N/A,FALSE,"Factors";"Factors Page 5",#N/A,FALSE,"Factors";"Factors Pages 8-27",#N/A,FALSE,"Factors"}</definedName>
    <definedName name="asdf" localSheetId="5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asdf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AverageFactors">#REF!</definedName>
    <definedName name="AverageInput">#REF!</definedName>
    <definedName name="B1_Print">#REF!</definedName>
    <definedName name="B2_Print">#REF!</definedName>
    <definedName name="B3_Print">#REF!</definedName>
    <definedName name="Bottom">#REF!</definedName>
    <definedName name="calcoutput">#REF!</definedName>
    <definedName name="Camas" localSheetId="5" hidden="1">{#N/A,#N/A,FALSE,"Summary";#N/A,#N/A,FALSE,"SmPlants";#N/A,#N/A,FALSE,"Utah";#N/A,#N/A,FALSE,"Idaho";#N/A,#N/A,FALSE,"Lewis River";#N/A,#N/A,FALSE,"NrthUmpq";#N/A,#N/A,FALSE,"KlamRog"}</definedName>
    <definedName name="Camas" hidden="1">{#N/A,#N/A,FALSE,"Summary";#N/A,#N/A,FALSE,"SmPlants";#N/A,#N/A,FALSE,"Utah";#N/A,#N/A,FALSE,"Idaho";#N/A,#N/A,FALSE,"Lewis River";#N/A,#N/A,FALSE,"NrthUmpq";#N/A,#N/A,FALSE,"KlamRog"}</definedName>
    <definedName name="Canadian__for_USexchangerate">#REF!</definedName>
    <definedName name="CCG_Hier">OFFSET(#REF!,0,0,COUNTA(#REF!),COUNTA(#REF!))</definedName>
    <definedName name="cgf" localSheetId="5" hidden="1">{"PRINT",#N/A,TRUE,"APPA";"PRINT",#N/A,TRUE,"APS";"PRINT",#N/A,TRUE,"BHPL";"PRINT",#N/A,TRUE,"BHPL2";"PRINT",#N/A,TRUE,"CDWR";"PRINT",#N/A,TRUE,"EWEB";"PRINT",#N/A,TRUE,"LADWP";"PRINT",#N/A,TRUE,"NEVBASE"}</definedName>
    <definedName name="cgf" hidden="1">{"PRINT",#N/A,TRUE,"APPA";"PRINT",#N/A,TRUE,"APS";"PRINT",#N/A,TRUE,"BHPL";"PRINT",#N/A,TRUE,"BHPL2";"PRINT",#N/A,TRUE,"CDWR";"PRINT",#N/A,TRUE,"EWEB";"PRINT",#N/A,TRUE,"LADWP";"PRINT",#N/A,TRUE,"NEVBASE"}</definedName>
    <definedName name="Checksumavg">#REF!</definedName>
    <definedName name="Checksumend">#REF!</definedName>
    <definedName name="Classification">#REF!</definedName>
    <definedName name="cogs" localSheetId="5" hidden="1">{#N/A,#N/A,FALSE,"NI Sum";#N/A,#N/A,FALSE,"EBITDA";#N/A,#N/A,FALSE,"Cap Ex";#N/A,#N/A,FALSE,"Op CFLO Sum";#N/A,#N/A,FALSE,"NI MEC";#N/A,#N/A,FALSE,"EBITDA MEC";#N/A,#N/A,FALSE,"Cap Ex MEC";#N/A,#N/A,FALSE,"Op CFLO MEC Sum";#N/A,#N/A,FALSE,"NI CE";#N/A,#N/A,FALSE,"EBITDA CE";#N/A,#N/A,FALSE,"Cap Ex CE";#N/A,#N/A,FALSE,"Op CFLO CE"}</definedName>
    <definedName name="cogs" hidden="1">{#N/A,#N/A,FALSE,"NI Sum";#N/A,#N/A,FALSE,"EBITDA";#N/A,#N/A,FALSE,"Cap Ex";#N/A,#N/A,FALSE,"Op CFLO Sum";#N/A,#N/A,FALSE,"NI MEC";#N/A,#N/A,FALSE,"EBITDA MEC";#N/A,#N/A,FALSE,"Cap Ex MEC";#N/A,#N/A,FALSE,"Op CFLO MEC Sum";#N/A,#N/A,FALSE,"NI CE";#N/A,#N/A,FALSE,"EBITDA CE";#N/A,#N/A,FALSE,"Cap Ex CE";#N/A,#N/A,FALSE,"Op CFLO CE"}</definedName>
    <definedName name="combined1" localSheetId="5" hidden="1">{"YTD-Total",#N/A,TRUE,"Provision";"YTD-Utility",#N/A,TRUE,"Prov Utility";"YTD-NonUtility",#N/A,TRUE,"Prov NonUtility"}</definedName>
    <definedName name="combined1" hidden="1">{"YTD-Total",#N/A,TRUE,"Provision";"YTD-Utility",#N/A,TRUE,"Prov Utility";"YTD-NonUtility",#N/A,TRUE,"Prov NonUtility"}</definedName>
    <definedName name="Common">#REF!</definedName>
    <definedName name="CONTRACTDATA">#REF!</definedName>
    <definedName name="contractsymbol">#REF!</definedName>
    <definedName name="ContractTypeDol">#REF!</definedName>
    <definedName name="ContractTypeMWh">#REF!</definedName>
    <definedName name="COSFacVal">#REF!</definedName>
    <definedName name="DATA5">#REF!</definedName>
    <definedName name="DATA6">#REF!</definedName>
    <definedName name="_xlnm.Database">#REF!</definedName>
    <definedName name="DataCheck">#REF!</definedName>
    <definedName name="DataCheck_Base">#REF!</definedName>
    <definedName name="DataCheck_Delta">#REF!</definedName>
    <definedName name="DataCheck_NPC">#REF!</definedName>
    <definedName name="Date">#REF!</definedName>
    <definedName name="dateTable">#REF!</definedName>
    <definedName name="Debt">#REF!</definedName>
    <definedName name="DebtCost">#REF!</definedName>
    <definedName name="Demand">#REF!</definedName>
    <definedName name="Demand2">#REF!</definedName>
    <definedName name="Dis">#REF!</definedName>
    <definedName name="DisFac">#REF!</definedName>
    <definedName name="DispatchSum">"GRID Thermal Generation!R2C1:R4C2"</definedName>
    <definedName name="Dollars">'Actual NPC (Total System)'!$E$1:$FQ$215</definedName>
    <definedName name="Dollars_Wheeling">#REF!</definedName>
    <definedName name="DollarsNameA">'Actual NPC (Total System)'!$A$1:$A$215</definedName>
    <definedName name="DollarsNameB">'Actual NPC (Total System)'!$B$1:$B$215</definedName>
    <definedName name="DollarsNameC">'Actual NPC (Total System)'!$C$1:$C$215</definedName>
    <definedName name="DUDE" localSheetId="5" hidden="1">#REF!</definedName>
    <definedName name="DUDE" hidden="1">#REF!</definedName>
    <definedName name="energy" localSheetId="5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ergy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rgy" localSheetId="5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rgy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xchange_Rates___Bloomberg">#REF!</definedName>
    <definedName name="ExchangeMWh">#REF!</definedName>
    <definedName name="extra2" localSheetId="5" hidden="1">{#N/A,#N/A,FALSE,"Loans";#N/A,#N/A,FALSE,"Program Costs";#N/A,#N/A,FALSE,"Measures";#N/A,#N/A,FALSE,"Net Lost Rev";#N/A,#N/A,FALSE,"Incentive"}</definedName>
    <definedName name="extra2" hidden="1">{#N/A,#N/A,FALSE,"Loans";#N/A,#N/A,FALSE,"Program Costs";#N/A,#N/A,FALSE,"Measures";#N/A,#N/A,FALSE,"Net Lost Rev";#N/A,#N/A,FALSE,"Incentive"}</definedName>
    <definedName name="extra3" localSheetId="5" hidden="1">{#N/A,#N/A,FALSE,"Loans";#N/A,#N/A,FALSE,"Program Costs";#N/A,#N/A,FALSE,"Measures";#N/A,#N/A,FALSE,"Net Lost Rev";#N/A,#N/A,FALSE,"Incentive"}</definedName>
    <definedName name="extra3" hidden="1">{#N/A,#N/A,FALSE,"Loans";#N/A,#N/A,FALSE,"Program Costs";#N/A,#N/A,FALSE,"Measures";#N/A,#N/A,FALSE,"Net Lost Rev";#N/A,#N/A,FALSE,"Incentive"}</definedName>
    <definedName name="extra4" localSheetId="5" hidden="1">{#N/A,#N/A,FALSE,"Loans";#N/A,#N/A,FALSE,"Program Costs";#N/A,#N/A,FALSE,"Measures";#N/A,#N/A,FALSE,"Net Lost Rev";#N/A,#N/A,FALSE,"Incentive"}</definedName>
    <definedName name="extra4" hidden="1">{#N/A,#N/A,FALSE,"Loans";#N/A,#N/A,FALSE,"Program Costs";#N/A,#N/A,FALSE,"Measures";#N/A,#N/A,FALSE,"Net Lost Rev";#N/A,#N/A,FALSE,"Incentive"}</definedName>
    <definedName name="extra5" localSheetId="5" hidden="1">{#N/A,#N/A,FALSE,"Loans";#N/A,#N/A,FALSE,"Program Costs";#N/A,#N/A,FALSE,"Measures";#N/A,#N/A,FALSE,"Net Lost Rev";#N/A,#N/A,FALSE,"Incentive"}</definedName>
    <definedName name="extra5" hidden="1">{#N/A,#N/A,FALSE,"Loans";#N/A,#N/A,FALSE,"Program Costs";#N/A,#N/A,FALSE,"Measures";#N/A,#N/A,FALSE,"Net Lost Rev";#N/A,#N/A,FALSE,"Incentive"}</definedName>
    <definedName name="Factorck">#REF!</definedName>
    <definedName name="FactorMethod">#REF!</definedName>
    <definedName name="FactSum">#REF!</definedName>
    <definedName name="Fed_Funds___Bloomberg">#REF!</definedName>
    <definedName name="foo" localSheetId="5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oo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ranchiseTax">#REF!</definedName>
    <definedName name="friend" localSheetId="5" hidden="1">{"PRINT",#N/A,TRUE,"APPA";"PRINT",#N/A,TRUE,"APS";"PRINT",#N/A,TRUE,"BHPL";"PRINT",#N/A,TRUE,"BHPL2";"PRINT",#N/A,TRUE,"CDWR";"PRINT",#N/A,TRUE,"EWEB";"PRINT",#N/A,TRUE,"LADWP";"PRINT",#N/A,TRUE,"NEVBASE"}</definedName>
    <definedName name="friend" hidden="1">{"PRINT",#N/A,TRUE,"APPA";"PRINT",#N/A,TRUE,"APS";"PRINT",#N/A,TRUE,"BHPL";"PRINT",#N/A,TRUE,"BHPL2";"PRINT",#N/A,TRUE,"CDWR";"PRINT",#N/A,TRUE,"EWEB";"PRINT",#N/A,TRUE,"LADWP";"PRINT",#N/A,TRUE,"NEVBASE"}</definedName>
    <definedName name="FTE">OFFSET(#REF!,0,0,COUNTA(#REF!),12)</definedName>
    <definedName name="Func">#REF!</definedName>
    <definedName name="Func_Ftrs">#REF!</definedName>
    <definedName name="Function">#REF!</definedName>
    <definedName name="Gas_Forward_Price_Curve_copy_Instructions_List">#REF!</definedName>
    <definedName name="GrossReceipts">#REF!</definedName>
    <definedName name="Header">#REF!</definedName>
    <definedName name="HenryHub___Nymex">#REF!</definedName>
    <definedName name="Hide_Rows">#REF!</definedName>
    <definedName name="Hide_Rows_Recon">#REF!</definedName>
    <definedName name="High_Plan">#REF!</definedName>
    <definedName name="HoursHoliday">#REF!</definedName>
    <definedName name="HROptim" localSheetId="5" hidden="1">{#N/A,#N/A,FALSE,"Summary";#N/A,#N/A,FALSE,"SmPlants";#N/A,#N/A,FALSE,"Utah";#N/A,#N/A,FALSE,"Idaho";#N/A,#N/A,FALSE,"Lewis River";#N/A,#N/A,FALSE,"NrthUmpq";#N/A,#N/A,FALSE,"KlamRog"}</definedName>
    <definedName name="HROptim" hidden="1">{#N/A,#N/A,FALSE,"Summary";#N/A,#N/A,FALSE,"SmPlants";#N/A,#N/A,FALSE,"Utah";#N/A,#N/A,FALSE,"Idaho";#N/A,#N/A,FALSE,"Lewis River";#N/A,#N/A,FALSE,"NrthUmpq";#N/A,#N/A,FALSE,"KlamRog"}</definedName>
    <definedName name="IncomeTaxOptVal">#REF!</definedName>
    <definedName name="INSERTPOINT">#REF!</definedName>
    <definedName name="INSERTPOINT2">#REF!</definedName>
    <definedName name="Interest_Rates___Bloomberg">#REF!</definedName>
    <definedName name="inventory" localSheetId="5" hidden="1">{#N/A,#N/A,FALSE,"Summary";#N/A,#N/A,FALSE,"SmPlants";#N/A,#N/A,FALSE,"Utah";#N/A,#N/A,FALSE,"Idaho";#N/A,#N/A,FALSE,"Lewis River";#N/A,#N/A,FALSE,"NrthUmpq";#N/A,#N/A,FALSE,"KlamRog"}</definedName>
    <definedName name="inventory" hidden="1">{#N/A,#N/A,FALSE,"Summary";#N/A,#N/A,FALSE,"SmPlants";#N/A,#N/A,FALSE,"Utah";#N/A,#N/A,FALSE,"Idaho";#N/A,#N/A,FALSE,"Lewis River";#N/A,#N/A,FALSE,"NrthUmpq";#N/A,#N/A,FALSE,"KlamRog"}</definedName>
    <definedName name="Item_Number">"GP Detail"</definedName>
    <definedName name="junk" localSheetId="5" hidden="1">{"PRINT",#N/A,TRUE,"APPA";"PRINT",#N/A,TRUE,"APS";"PRINT",#N/A,TRUE,"BHPL";"PRINT",#N/A,TRUE,"BHPL2";"PRINT",#N/A,TRUE,"CDWR";"PRINT",#N/A,TRUE,"EWEB";"PRINT",#N/A,TRUE,"LADWP";"PRINT",#N/A,TRUE,"NEVBASE"}</definedName>
    <definedName name="junk" hidden="1">{"PRINT",#N/A,TRUE,"APPA";"PRINT",#N/A,TRUE,"APS";"PRINT",#N/A,TRUE,"BHPL";"PRINT",#N/A,TRUE,"BHPL2";"PRINT",#N/A,TRUE,"CDWR";"PRINT",#N/A,TRUE,"EWEB";"PRINT",#N/A,TRUE,"LADWP";"PRINT",#N/A,TRUE,"NEVBASE"}</definedName>
    <definedName name="junk1" localSheetId="5" hidden="1">{"PRINT",#N/A,TRUE,"APPA";"PRINT",#N/A,TRUE,"APS";"PRINT",#N/A,TRUE,"BHPL";"PRINT",#N/A,TRUE,"BHPL2";"PRINT",#N/A,TRUE,"CDWR";"PRINT",#N/A,TRUE,"EWEB";"PRINT",#N/A,TRUE,"LADWP";"PRINT",#N/A,TRUE,"NEVBASE"}</definedName>
    <definedName name="junk1" hidden="1">{"PRINT",#N/A,TRUE,"APPA";"PRINT",#N/A,TRUE,"APS";"PRINT",#N/A,TRUE,"BHPL";"PRINT",#N/A,TRUE,"BHPL2";"PRINT",#N/A,TRUE,"CDWR";"PRINT",#N/A,TRUE,"EWEB";"PRINT",#N/A,TRUE,"LADWP";"PRINT",#N/A,TRUE,"NEVBASE"}</definedName>
    <definedName name="junk2" localSheetId="5" hidden="1">{"PRINT",#N/A,TRUE,"APPA";"PRINT",#N/A,TRUE,"APS";"PRINT",#N/A,TRUE,"BHPL";"PRINT",#N/A,TRUE,"BHPL2";"PRINT",#N/A,TRUE,"CDWR";"PRINT",#N/A,TRUE,"EWEB";"PRINT",#N/A,TRUE,"LADWP";"PRINT",#N/A,TRUE,"NEVBASE"}</definedName>
    <definedName name="junk2" hidden="1">{"PRINT",#N/A,TRUE,"APPA";"PRINT",#N/A,TRUE,"APS";"PRINT",#N/A,TRUE,"BHPL";"PRINT",#N/A,TRUE,"BHPL2";"PRINT",#N/A,TRUE,"CDWR";"PRINT",#N/A,TRUE,"EWEB";"PRINT",#N/A,TRUE,"LADWP";"PRINT",#N/A,TRUE,"NEVBASE"}</definedName>
    <definedName name="junk3" localSheetId="5" hidden="1">{"PRINT",#N/A,TRUE,"APPA";"PRINT",#N/A,TRUE,"APS";"PRINT",#N/A,TRUE,"BHPL";"PRINT",#N/A,TRUE,"BHPL2";"PRINT",#N/A,TRUE,"CDWR";"PRINT",#N/A,TRUE,"EWEB";"PRINT",#N/A,TRUE,"LADWP";"PRINT",#N/A,TRUE,"NEVBASE"}</definedName>
    <definedName name="junk3" hidden="1">{"PRINT",#N/A,TRUE,"APPA";"PRINT",#N/A,TRUE,"APS";"PRINT",#N/A,TRUE,"BHPL";"PRINT",#N/A,TRUE,"BHPL2";"PRINT",#N/A,TRUE,"CDWR";"PRINT",#N/A,TRUE,"EWEB";"PRINT",#N/A,TRUE,"LADWP";"PRINT",#N/A,TRUE,"NEVBASE"}</definedName>
    <definedName name="junk4" localSheetId="5" hidden="1">{"PRINT",#N/A,TRUE,"APPA";"PRINT",#N/A,TRUE,"APS";"PRINT",#N/A,TRUE,"BHPL";"PRINT",#N/A,TRUE,"BHPL2";"PRINT",#N/A,TRUE,"CDWR";"PRINT",#N/A,TRUE,"EWEB";"PRINT",#N/A,TRUE,"LADWP";"PRINT",#N/A,TRUE,"NEVBASE"}</definedName>
    <definedName name="junk4" hidden="1">{"PRINT",#N/A,TRUE,"APPA";"PRINT",#N/A,TRUE,"APS";"PRINT",#N/A,TRUE,"BHPL";"PRINT",#N/A,TRUE,"BHPL2";"PRINT",#N/A,TRUE,"CDWR";"PRINT",#N/A,TRUE,"EWEB";"PRINT",#N/A,TRUE,"LADWP";"PRINT",#N/A,TRUE,"NEVBASE"}</definedName>
    <definedName name="junk5" localSheetId="5" hidden="1">{"PRINT",#N/A,TRUE,"APPA";"PRINT",#N/A,TRUE,"APS";"PRINT",#N/A,TRUE,"BHPL";"PRINT",#N/A,TRUE,"BHPL2";"PRINT",#N/A,TRUE,"CDWR";"PRINT",#N/A,TRUE,"EWEB";"PRINT",#N/A,TRUE,"LADWP";"PRINT",#N/A,TRUE,"NEVBASE"}</definedName>
    <definedName name="junk5" hidden="1">{"PRINT",#N/A,TRUE,"APPA";"PRINT",#N/A,TRUE,"APS";"PRINT",#N/A,TRUE,"BHPL";"PRINT",#N/A,TRUE,"BHPL2";"PRINT",#N/A,TRUE,"CDWR";"PRINT",#N/A,TRUE,"EWEB";"PRINT",#N/A,TRUE,"LADWP";"PRINT",#N/A,TRUE,"NEVBASE"}</definedName>
    <definedName name="Keep" localSheetId="5" hidden="1">{"PRINT",#N/A,TRUE,"APPA";"PRINT",#N/A,TRUE,"APS";"PRINT",#N/A,TRUE,"BHPL";"PRINT",#N/A,TRUE,"BHPL2";"PRINT",#N/A,TRUE,"CDWR";"PRINT",#N/A,TRUE,"EWEB";"PRINT",#N/A,TRUE,"LADWP";"PRINT",#N/A,TRUE,"NEVBASE"}</definedName>
    <definedName name="Keep" hidden="1">{"PRINT",#N/A,TRUE,"APPA";"PRINT",#N/A,TRUE,"APS";"PRINT",#N/A,TRUE,"BHPL";"PRINT",#N/A,TRUE,"BHPL2";"PRINT",#N/A,TRUE,"CDWR";"PRINT",#N/A,TRUE,"EWEB";"PRINT",#N/A,TRUE,"LADWP";"PRINT",#N/A,TRUE,"NEVBASE"}</definedName>
    <definedName name="keep2" localSheetId="5" hidden="1">{"PRINT",#N/A,TRUE,"APPA";"PRINT",#N/A,TRUE,"APS";"PRINT",#N/A,TRUE,"BHPL";"PRINT",#N/A,TRUE,"BHPL2";"PRINT",#N/A,TRUE,"CDWR";"PRINT",#N/A,TRUE,"EWEB";"PRINT",#N/A,TRUE,"LADWP";"PRINT",#N/A,TRUE,"NEVBASE"}</definedName>
    <definedName name="keep2" hidden="1">{"PRINT",#N/A,TRUE,"APPA";"PRINT",#N/A,TRUE,"APS";"PRINT",#N/A,TRUE,"BHPL";"PRINT",#N/A,TRUE,"BHPL2";"PRINT",#N/A,TRUE,"CDWR";"PRINT",#N/A,TRUE,"EWEB";"PRINT",#N/A,TRUE,"LADWP";"PRINT",#N/A,TRUE,"NEVBASE"}</definedName>
    <definedName name="LastCell">#REF!</definedName>
    <definedName name="LeadLag">#REF!</definedName>
    <definedName name="limcount" hidden="1">1</definedName>
    <definedName name="LinkCos">#REF!</definedName>
    <definedName name="ListOffset" hidden="1">1</definedName>
    <definedName name="Low_Plan">#REF!</definedName>
    <definedName name="Macro2">#REF!</definedName>
    <definedName name="market1">#REF!</definedName>
    <definedName name="market2">#REF!</definedName>
    <definedName name="market3">#REF!</definedName>
    <definedName name="market4">#REF!</definedName>
    <definedName name="market5">#REF!</definedName>
    <definedName name="market6">#REF!</definedName>
    <definedName name="market7">#REF!</definedName>
    <definedName name="Master" localSheetId="5" hidden="1">{#N/A,#N/A,FALSE,"Actual";#N/A,#N/A,FALSE,"Normalized";#N/A,#N/A,FALSE,"Electric Actual";#N/A,#N/A,FALSE,"Electric Normalized"}</definedName>
    <definedName name="Master" hidden="1">{#N/A,#N/A,FALSE,"Actual";#N/A,#N/A,FALSE,"Normalized";#N/A,#N/A,FALSE,"Electric Actual";#N/A,#N/A,FALSE,"Electric Normalized"}</definedName>
    <definedName name="MD_High1">#REF!</definedName>
    <definedName name="MD_Low1">#REF!</definedName>
    <definedName name="MidC">#REF!</definedName>
    <definedName name="mmm" localSheetId="5" hidden="1">{"PRINT",#N/A,TRUE,"APPA";"PRINT",#N/A,TRUE,"APS";"PRINT",#N/A,TRUE,"BHPL";"PRINT",#N/A,TRUE,"BHPL2";"PRINT",#N/A,TRUE,"CDWR";"PRINT",#N/A,TRUE,"EWEB";"PRINT",#N/A,TRUE,"LADWP";"PRINT",#N/A,TRUE,"NEVBASE"}</definedName>
    <definedName name="mmm" hidden="1">{"PRINT",#N/A,TRUE,"APPA";"PRINT",#N/A,TRUE,"APS";"PRINT",#N/A,TRUE,"BHPL";"PRINT",#N/A,TRUE,"BHPL2";"PRINT",#N/A,TRUE,"CDWR";"PRINT",#N/A,TRUE,"EWEB";"PRINT",#N/A,TRUE,"LADWP";"PRINT",#N/A,TRUE,"NEVBASE"}</definedName>
    <definedName name="month" localSheetId="5">#REF!</definedName>
    <definedName name="Month">'Actual NPC (Total System)'!$E$1:$FQ$1</definedName>
    <definedName name="MSPAverageInput">#REF!</definedName>
    <definedName name="MSPYearEndInput">#REF!</definedName>
    <definedName name="MWh">'Actual NPC (Total System)'!$E$219:$FQ$365</definedName>
    <definedName name="MWhNameA">'Actual NPC (Total System)'!$A$219:$A$365</definedName>
    <definedName name="MWhNameB">'Actual NPC (Total System)'!$B$219:$B$365</definedName>
    <definedName name="MWhNameC">'Actual NPC (Total System)'!$C$219:$C$365</definedName>
    <definedName name="NetToGross">#REF!</definedName>
    <definedName name="new" localSheetId="5" hidden="1">{#N/A,#N/A,TRUE,"Section6";#N/A,#N/A,TRUE,"OHcycles";#N/A,#N/A,TRUE,"OHtiming";#N/A,#N/A,TRUE,"OHcosts";#N/A,#N/A,TRUE,"GTdegradation";#N/A,#N/A,TRUE,"GTperformance";#N/A,#N/A,TRUE,"GraphEquip"}</definedName>
    <definedName name="new" hidden="1">{#N/A,#N/A,TRUE,"Section6";#N/A,#N/A,TRUE,"OHcycles";#N/A,#N/A,TRUE,"OHtiming";#N/A,#N/A,TRUE,"OHcosts";#N/A,#N/A,TRUE,"GTdegradation";#N/A,#N/A,TRUE,"GTperformance";#N/A,#N/A,TRUE,"GraphEquip"}</definedName>
    <definedName name="newcogs" localSheetId="5" hidden="1">{#N/A,#N/A,FALSE,"NI Sum";#N/A,#N/A,FALSE,"EBITDA";#N/A,#N/A,FALSE,"Cap Ex";#N/A,#N/A,FALSE,"Op CFLO Sum";#N/A,#N/A,FALSE,"NI MEC";#N/A,#N/A,FALSE,"EBITDA MEC";#N/A,#N/A,FALSE,"Cap Ex MEC";#N/A,#N/A,FALSE,"Op CFLO MEC Sum";#N/A,#N/A,FALSE,"NI CE";#N/A,#N/A,FALSE,"EBITDA CE";#N/A,#N/A,FALSE,"Cap Ex CE";#N/A,#N/A,FALSE,"Op CFLO CE"}</definedName>
    <definedName name="newcogs" hidden="1">{#N/A,#N/A,FALSE,"NI Sum";#N/A,#N/A,FALSE,"EBITDA";#N/A,#N/A,FALSE,"Cap Ex";#N/A,#N/A,FALSE,"Op CFLO Sum";#N/A,#N/A,FALSE,"NI MEC";#N/A,#N/A,FALSE,"EBITDA MEC";#N/A,#N/A,FALSE,"Cap Ex MEC";#N/A,#N/A,FALSE,"Op CFLO MEC Sum";#N/A,#N/A,FALSE,"NI CE";#N/A,#N/A,FALSE,"EBITDA CE";#N/A,#N/A,FALSE,"Cap Ex CE";#N/A,#N/A,FALSE,"Op CFLO CE"}</definedName>
    <definedName name="NymexFutures">#REF!</definedName>
    <definedName name="NymexOptions">#REF!</definedName>
    <definedName name="OFPC_Date">#REF!</definedName>
    <definedName name="OH">#REF!</definedName>
    <definedName name="OHSch10YR" localSheetId="5" hidden="1">{#N/A,#N/A,FALSE,"Summary";#N/A,#N/A,FALSE,"SmPlants";#N/A,#N/A,FALSE,"Utah";#N/A,#N/A,FALSE,"Idaho";#N/A,#N/A,FALSE,"Lewis River";#N/A,#N/A,FALSE,"NrthUmpq";#N/A,#N/A,FALSE,"KlamRog"}</definedName>
    <definedName name="OHSch10YR" hidden="1">{#N/A,#N/A,FALSE,"Summary";#N/A,#N/A,FALSE,"SmPlants";#N/A,#N/A,FALSE,"Utah";#N/A,#N/A,FALSE,"Idaho";#N/A,#N/A,FALSE,"Lewis River";#N/A,#N/A,FALSE,"NrthUmpq";#N/A,#N/A,FALSE,"KlamRog"}</definedName>
    <definedName name="om" localSheetId="5" hidden="1">{#N/A,#N/A,FALSE,"Summary";#N/A,#N/A,FALSE,"SmPlants";#N/A,#N/A,FALSE,"Utah";#N/A,#N/A,FALSE,"Idaho";#N/A,#N/A,FALSE,"Lewis River";#N/A,#N/A,FALSE,"NrthUmpq";#N/A,#N/A,FALSE,"KlamRog"}</definedName>
    <definedName name="om" hidden="1">{#N/A,#N/A,FALSE,"Summary";#N/A,#N/A,FALSE,"SmPlants";#N/A,#N/A,FALSE,"Utah";#N/A,#N/A,FALSE,"Idaho";#N/A,#N/A,FALSE,"Lewis River";#N/A,#N/A,FALSE,"NrthUmpq";#N/A,#N/A,FALSE,"KlamRog"}</definedName>
    <definedName name="OptionsTable">#REF!</definedName>
    <definedName name="others" localSheetId="5" hidden="1">{"Factors Pages 1-2",#N/A,FALSE,"Factors";"Factors Page 3",#N/A,FALSE,"Factors";"Factors Page 4",#N/A,FALSE,"Factors";"Factors Page 5",#N/A,FALSE,"Factors";"Factors Pages 8-27",#N/A,FALSE,"Factors"}</definedName>
    <definedName name="others" hidden="1">{"Factors Pages 1-2",#N/A,FALSE,"Factors";"Factors Page 3",#N/A,FALSE,"Factors";"Factors Page 4",#N/A,FALSE,"Factors";"Factors Page 5",#N/A,FALSE,"Factors";"Factors Pages 8-27",#N/A,FALSE,"Factors"}</definedName>
    <definedName name="Page110">#REF!</definedName>
    <definedName name="Page111">#REF!</definedName>
    <definedName name="Page112">#REF!</definedName>
    <definedName name="Page113">#REF!</definedName>
    <definedName name="Page114">#REF!</definedName>
    <definedName name="Page115">#REF!</definedName>
    <definedName name="Page116">#REF!</definedName>
    <definedName name="Page117">#REF!</definedName>
    <definedName name="Page118">#REF!</definedName>
    <definedName name="Page119">#REF!</definedName>
    <definedName name="Page120">#REF!</definedName>
    <definedName name="Page121">#REF!</definedName>
    <definedName name="Page122">#REF!</definedName>
    <definedName name="Page123">#REF!</definedName>
    <definedName name="page63">#REF!</definedName>
    <definedName name="page64">#REF!</definedName>
    <definedName name="paste.cell">#REF!</definedName>
    <definedName name="PE_Lookup">#REF!</definedName>
    <definedName name="pete" localSheetId="5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pete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PostDE">#REF!</definedName>
    <definedName name="PostDG">#REF!</definedName>
    <definedName name="PreDG">#REF!</definedName>
    <definedName name="Pref">#REF!</definedName>
    <definedName name="PrefCost">#REF!</definedName>
    <definedName name="PricingInfo" localSheetId="5" hidden="1">#REF!</definedName>
    <definedName name="PricingInfo" hidden="1">#REF!</definedName>
    <definedName name="_xlnm.Print_Area" localSheetId="3">'Actual NPC (Total System)'!$A$1:$C$365</definedName>
    <definedName name="_xlnm.Print_Area">#REF!</definedName>
    <definedName name="PSATable">#REF!</definedName>
    <definedName name="Purchases">#REF!</definedName>
    <definedName name="QFs">#REF!</definedName>
    <definedName name="ResourceSupplier">#REF!</definedName>
    <definedName name="retail" localSheetId="5" hidden="1">{#N/A,#N/A,FALSE,"Loans";#N/A,#N/A,FALSE,"Program Costs";#N/A,#N/A,FALSE,"Measures";#N/A,#N/A,FALSE,"Net Lost Rev";#N/A,#N/A,FALSE,"Incentive"}</definedName>
    <definedName name="retail" hidden="1">{#N/A,#N/A,FALSE,"Loans";#N/A,#N/A,FALSE,"Program Costs";#N/A,#N/A,FALSE,"Measures";#N/A,#N/A,FALSE,"Net Lost Rev";#N/A,#N/A,FALSE,"Incentive"}</definedName>
    <definedName name="retail_CC" localSheetId="5" hidden="1">{#N/A,#N/A,FALSE,"Loans";#N/A,#N/A,FALSE,"Program Costs";#N/A,#N/A,FALSE,"Measures";#N/A,#N/A,FALSE,"Net Lost Rev";#N/A,#N/A,FALSE,"Incentive"}</definedName>
    <definedName name="retail_CC" hidden="1">{#N/A,#N/A,FALSE,"Loans";#N/A,#N/A,FALSE,"Program Costs";#N/A,#N/A,FALSE,"Measures";#N/A,#N/A,FALSE,"Net Lost Rev";#N/A,#N/A,FALSE,"Incentive"}</definedName>
    <definedName name="retail_CC1" localSheetId="5" hidden="1">{#N/A,#N/A,FALSE,"Loans";#N/A,#N/A,FALSE,"Program Costs";#N/A,#N/A,FALSE,"Measures";#N/A,#N/A,FALSE,"Net Lost Rev";#N/A,#N/A,FALSE,"Incentive"}</definedName>
    <definedName name="retail_CC1" hidden="1">{#N/A,#N/A,FALSE,"Loans";#N/A,#N/A,FALSE,"Program Costs";#N/A,#N/A,FALSE,"Measures";#N/A,#N/A,FALSE,"Net Lost Rev";#N/A,#N/A,FALSE,"Incentive"}</definedName>
    <definedName name="RevenueSum">"GRID Thermal Revenue!R2C1:R4C2"</definedName>
    <definedName name="RevenueTax">#REF!</definedName>
    <definedName name="rrr" localSheetId="5" hidden="1">{"PRINT",#N/A,TRUE,"APPA";"PRINT",#N/A,TRUE,"APS";"PRINT",#N/A,TRUE,"BHPL";"PRINT",#N/A,TRUE,"BHPL2";"PRINT",#N/A,TRUE,"CDWR";"PRINT",#N/A,TRUE,"EWEB";"PRINT",#N/A,TRUE,"LADWP";"PRINT",#N/A,TRUE,"NEVBASE"}</definedName>
    <definedName name="rrr" hidden="1">{"PRINT",#N/A,TRUE,"APPA";"PRINT",#N/A,TRUE,"APS";"PRINT",#N/A,TRUE,"BHPL";"PRINT",#N/A,TRUE,"BHPL2";"PRINT",#N/A,TRUE,"CDWR";"PRINT",#N/A,TRUE,"EWEB";"PRINT",#N/A,TRUE,"LADWP";"PRINT",#N/A,TRUE,"NEVBASE"}</definedName>
    <definedName name="Sales">#REF!</definedName>
    <definedName name="SAPBEXrevision" hidden="1">1</definedName>
    <definedName name="SAPBEXsysID" hidden="1">"BWP"</definedName>
    <definedName name="SAPBEXwbID" localSheetId="5" hidden="1">"44KU92Q9LH2VK4DK86GZ93AXN"</definedName>
    <definedName name="SAPBEXwbID" hidden="1">"44KU92Q9LH2VK4DK86GZ93AXN"</definedName>
    <definedName name="shapefactortable">#REF!</definedName>
    <definedName name="shit" localSheetId="5" hidden="1">{"PRINT",#N/A,TRUE,"APPA";"PRINT",#N/A,TRUE,"APS";"PRINT",#N/A,TRUE,"BHPL";"PRINT",#N/A,TRUE,"BHPL2";"PRINT",#N/A,TRUE,"CDWR";"PRINT",#N/A,TRUE,"EWEB";"PRINT",#N/A,TRUE,"LADWP";"PRINT",#N/A,TRUE,"NEVBASE"}</definedName>
    <definedName name="shit" hidden="1">{"PRINT",#N/A,TRUE,"APPA";"PRINT",#N/A,TRUE,"APS";"PRINT",#N/A,TRUE,"BHPL";"PRINT",#N/A,TRUE,"BHPL2";"PRINT",#N/A,TRUE,"CDWR";"PRINT",#N/A,TRUE,"EWEB";"PRINT",#N/A,TRUE,"LADWP";"PRINT",#N/A,TRUE,"NEVBASE"}</definedName>
    <definedName name="SIT">#REF!</definedName>
    <definedName name="SpecMaint" localSheetId="5" hidden="1">{#N/A,#N/A,FALSE,"Summary";#N/A,#N/A,FALSE,"SmPlants";#N/A,#N/A,FALSE,"Utah";#N/A,#N/A,FALSE,"Idaho";#N/A,#N/A,FALSE,"Lewis River";#N/A,#N/A,FALSE,"NrthUmpq";#N/A,#N/A,FALSE,"KlamRog"}</definedName>
    <definedName name="SpecMaint" hidden="1">{#N/A,#N/A,FALSE,"Summary";#N/A,#N/A,FALSE,"SmPlants";#N/A,#N/A,FALSE,"Utah";#N/A,#N/A,FALSE,"Idaho";#N/A,#N/A,FALSE,"Lewis River";#N/A,#N/A,FALSE,"NrthUmpq";#N/A,#N/A,FALSE,"KlamRog"}</definedName>
    <definedName name="spippw" localSheetId="5" hidden="1">{#N/A,#N/A,FALSE,"Actual";#N/A,#N/A,FALSE,"Normalized";#N/A,#N/A,FALSE,"Electric Actual";#N/A,#N/A,FALSE,"Electric Normalized"}</definedName>
    <definedName name="spippw" hidden="1">{#N/A,#N/A,FALSE,"Actual";#N/A,#N/A,FALSE,"Normalized";#N/A,#N/A,FALSE,"Electric Actual";#N/A,#N/A,FALSE,"Electric Normalized"}</definedName>
    <definedName name="SPWS_WBID">"12F19027-1C25-43D5-BF1F-44D7E5A374C0"</definedName>
    <definedName name="ST_Bottom1">#REF!</definedName>
    <definedName name="ST_Top1">#REF!</definedName>
    <definedName name="ST_Top2">#REF!</definedName>
    <definedName name="ST_Top3">#REF!</definedName>
    <definedName name="standard1" localSheetId="5" hidden="1">{"YTD-Total",#N/A,FALSE,"Provision"}</definedName>
    <definedName name="standard1" hidden="1">{"YTD-Total",#N/A,FALSE,"Provision"}</definedName>
    <definedName name="startmonth">#REF!</definedName>
    <definedName name="startmonth1">#REF!</definedName>
    <definedName name="startmonth10">#REF!</definedName>
    <definedName name="startmonth2">#REF!</definedName>
    <definedName name="startmonth3">#REF!</definedName>
    <definedName name="startmonth4">#REF!</definedName>
    <definedName name="startmonth5">#REF!</definedName>
    <definedName name="startmonth6">#REF!</definedName>
    <definedName name="startmonth7">#REF!</definedName>
    <definedName name="startmonth8">#REF!</definedName>
    <definedName name="startmonth9">#REF!</definedName>
    <definedName name="State">#REF!</definedName>
    <definedName name="Storage">#REF!</definedName>
    <definedName name="T1_Print">#REF!</definedName>
    <definedName name="T2_Print">#REF!</definedName>
    <definedName name="T3_Print">#REF!</definedName>
    <definedName name="TargetROR">#REF!</definedName>
    <definedName name="Test_COS">#REF!</definedName>
    <definedName name="TestPeriod">#REF!</definedName>
    <definedName name="Top">#REF!</definedName>
    <definedName name="TotalRateBase">#REF!</definedName>
    <definedName name="TotTaxRate">#REF!</definedName>
    <definedName name="TRANSM_2">#REF!:#REF!</definedName>
    <definedName name="UAACT550SGW">#REF!</definedName>
    <definedName name="UAACT554SGW">#REF!</definedName>
    <definedName name="UAcct103">#REF!</definedName>
    <definedName name="UAcct105S">#REF!</definedName>
    <definedName name="UAcct105SEU">#REF!</definedName>
    <definedName name="UAcct105SGG">#REF!</definedName>
    <definedName name="UAcct105SGP1">#REF!</definedName>
    <definedName name="UAcct105SGP2">#REF!</definedName>
    <definedName name="UAcct105SGT">#REF!</definedName>
    <definedName name="UAcct1081390">#REF!</definedName>
    <definedName name="UAcct1081390Rcl">#REF!</definedName>
    <definedName name="UAcct1081399">#REF!</definedName>
    <definedName name="UAcct1081399Rcl">#REF!</definedName>
    <definedName name="UAcct108360">#REF!</definedName>
    <definedName name="UAcct108361">#REF!</definedName>
    <definedName name="UAcct108362">#REF!</definedName>
    <definedName name="UAcct108364">#REF!</definedName>
    <definedName name="UAcct108365">#REF!</definedName>
    <definedName name="UAcct108366">#REF!</definedName>
    <definedName name="UAcct108367">#REF!</definedName>
    <definedName name="UAcct108368">#REF!</definedName>
    <definedName name="UAcct108369">#REF!</definedName>
    <definedName name="UAcct108370">#REF!</definedName>
    <definedName name="UAcct108371">#REF!</definedName>
    <definedName name="UAcct108372">#REF!</definedName>
    <definedName name="UAcct108373">#REF!</definedName>
    <definedName name="UAcct108D">#REF!</definedName>
    <definedName name="UAcct108D00">#REF!</definedName>
    <definedName name="UAcct108Ds">#REF!</definedName>
    <definedName name="UAcct108Ep">#REF!</definedName>
    <definedName name="UAcct108Gpcn">#REF!</definedName>
    <definedName name="UAcct108Gps">#REF!</definedName>
    <definedName name="UAcct108Gpse">#REF!</definedName>
    <definedName name="UAcct108Gpsg">#REF!</definedName>
    <definedName name="UAcct108Gpsgp">#REF!</definedName>
    <definedName name="UAcct108Gpsgu">#REF!</definedName>
    <definedName name="UAcct108Gpso">#REF!</definedName>
    <definedName name="UACCT108GPSSGCH">#REF!</definedName>
    <definedName name="UACCT108GPSSGCT">#REF!</definedName>
    <definedName name="UAcct108Hp">#REF!</definedName>
    <definedName name="UAcct108Mp">#REF!</definedName>
    <definedName name="UAcct108Np">#REF!</definedName>
    <definedName name="UAcct108Op">#REF!</definedName>
    <definedName name="UAcct108Opsgw">#REF!</definedName>
    <definedName name="UAcct108OPSSGCT">#REF!</definedName>
    <definedName name="UAcct108Sp">#REF!</definedName>
    <definedName name="uacct108spssgch">#REF!</definedName>
    <definedName name="UAcct108Tp">#REF!</definedName>
    <definedName name="UAcct111390">#REF!</definedName>
    <definedName name="UAcct111Clg">#REF!</definedName>
    <definedName name="UAcct111Clgcn">#REF!</definedName>
    <definedName name="UAcct111Clgsop">#REF!</definedName>
    <definedName name="UAcct111Clgsou">#REF!</definedName>
    <definedName name="UAcct111Clh">#REF!</definedName>
    <definedName name="UAcct111Cls">#REF!</definedName>
    <definedName name="UAcct111Ipcn">#REF!</definedName>
    <definedName name="UAcct111Ips">#REF!</definedName>
    <definedName name="UAcct111Ipse">#REF!</definedName>
    <definedName name="UAcct111Ipsg">#REF!</definedName>
    <definedName name="UAcct111Ipsgp">#REF!</definedName>
    <definedName name="UAcct111Ipsgu">#REF!</definedName>
    <definedName name="uacct111ipso">#REF!</definedName>
    <definedName name="UACCT111IPSSGCH">#REF!</definedName>
    <definedName name="UAcct114">#REF!</definedName>
    <definedName name="UAcct120">#REF!</definedName>
    <definedName name="UAcct124">#REF!</definedName>
    <definedName name="UAcct141">#REF!</definedName>
    <definedName name="UAcct151">#REF!</definedName>
    <definedName name="uacct151ssech">#REF!</definedName>
    <definedName name="UAcct154">#REF!</definedName>
    <definedName name="uacct154ssgch">#REF!</definedName>
    <definedName name="UAcct163">#REF!</definedName>
    <definedName name="UAcct165">#REF!</definedName>
    <definedName name="UAcct165Se">#REF!</definedName>
    <definedName name="UAcct182">#REF!</definedName>
    <definedName name="UAcct18222">#REF!</definedName>
    <definedName name="UAcct182M">#REF!</definedName>
    <definedName name="UAcct182MSSGCT">#REF!</definedName>
    <definedName name="UAcct186">#REF!</definedName>
    <definedName name="UAcct1869">#REF!</definedName>
    <definedName name="UAcct186M">#REF!</definedName>
    <definedName name="UAcct186Mse">#REF!</definedName>
    <definedName name="UAcct190">#REF!</definedName>
    <definedName name="UAcct190CN">#REF!</definedName>
    <definedName name="UAcct190Dop">#REF!</definedName>
    <definedName name="UACCT190IBT">#REF!</definedName>
    <definedName name="UACCT190SSGCT">#REF!</definedName>
    <definedName name="UACCT2281">#REF!</definedName>
    <definedName name="UAcct2282">#REF!</definedName>
    <definedName name="UAcct2283">#REF!</definedName>
    <definedName name="UAcct2283S">#REF!</definedName>
    <definedName name="UAcct22842">#REF!</definedName>
    <definedName name="UAcct235">#REF!</definedName>
    <definedName name="UAcct252">#REF!</definedName>
    <definedName name="UAcct25316">#REF!</definedName>
    <definedName name="UAcct25317">#REF!</definedName>
    <definedName name="UAcct25318">#REF!</definedName>
    <definedName name="UAcct25319">#REF!</definedName>
    <definedName name="UACCT25398">#REF!</definedName>
    <definedName name="UAcct25399">#REF!</definedName>
    <definedName name="UAcct254">#REF!</definedName>
    <definedName name="UACCT254SO">#REF!</definedName>
    <definedName name="UAcct255">#REF!</definedName>
    <definedName name="UAcct281">#REF!</definedName>
    <definedName name="UAcct282">#REF!</definedName>
    <definedName name="UAcct282So">#REF!</definedName>
    <definedName name="UAcct283">#REF!</definedName>
    <definedName name="UAcct283So">#REF!</definedName>
    <definedName name="UAcct301S">#REF!</definedName>
    <definedName name="UAcct301Sg">#REF!</definedName>
    <definedName name="UAcct301So">#REF!</definedName>
    <definedName name="UAcct302S">#REF!</definedName>
    <definedName name="UAcct302Sg">#REF!</definedName>
    <definedName name="UAcct302Sgp">#REF!</definedName>
    <definedName name="UAcct302Sgu">#REF!</definedName>
    <definedName name="UAcct303Cn">#REF!</definedName>
    <definedName name="UAcct303S">#REF!</definedName>
    <definedName name="UAcct303Se">#REF!</definedName>
    <definedName name="UAcct303Sg">#REF!</definedName>
    <definedName name="UAcct303So">#REF!</definedName>
    <definedName name="UACCT303SSGCT">#REF!</definedName>
    <definedName name="UAcct310">#REF!</definedName>
    <definedName name="uacct310ssgch">#REF!</definedName>
    <definedName name="UAcct311">#REF!</definedName>
    <definedName name="uacct311ssgch">#REF!</definedName>
    <definedName name="UAcct312">#REF!</definedName>
    <definedName name="uacct312ssgch">#REF!</definedName>
    <definedName name="UAcct314">#REF!</definedName>
    <definedName name="uacct314ssgch">#REF!</definedName>
    <definedName name="UAcct315">#REF!</definedName>
    <definedName name="uacct315ssgch">#REF!</definedName>
    <definedName name="UAcct316">#REF!</definedName>
    <definedName name="uacct316ssgch">#REF!</definedName>
    <definedName name="UAcct320">#REF!</definedName>
    <definedName name="UAcct321">#REF!</definedName>
    <definedName name="UAcct322">#REF!</definedName>
    <definedName name="UAcct323">#REF!</definedName>
    <definedName name="UAcct324">#REF!</definedName>
    <definedName name="UAcct325">#REF!</definedName>
    <definedName name="UAcct33">#REF!</definedName>
    <definedName name="UAcct330">#REF!</definedName>
    <definedName name="UAcct331">#REF!</definedName>
    <definedName name="UAcct332">#REF!</definedName>
    <definedName name="UAcct333">#REF!</definedName>
    <definedName name="UAcct334">#REF!</definedName>
    <definedName name="UAcct335">#REF!</definedName>
    <definedName name="UAcct336">#REF!</definedName>
    <definedName name="UAcct340">#REF!</definedName>
    <definedName name="UAcct340Sgw">#REF!</definedName>
    <definedName name="UAcct341">#REF!</definedName>
    <definedName name="UACCT341SGW">#REF!</definedName>
    <definedName name="uacct341ssgct">#REF!</definedName>
    <definedName name="UAcct342">#REF!</definedName>
    <definedName name="uacct342ssgct">#REF!</definedName>
    <definedName name="UAcct343">#REF!</definedName>
    <definedName name="UAcct343Sgw">#REF!</definedName>
    <definedName name="uacct343sscct">#REF!</definedName>
    <definedName name="UAcct344">#REF!</definedName>
    <definedName name="UACCT344SGW">#REF!</definedName>
    <definedName name="uacct344ssgct">#REF!</definedName>
    <definedName name="UAcct345">#REF!</definedName>
    <definedName name="UACCT345SGW">#REF!</definedName>
    <definedName name="uacct345ssgct">#REF!</definedName>
    <definedName name="UAcct346">#REF!</definedName>
    <definedName name="UAcct346SGW">#REF!</definedName>
    <definedName name="UAcct350">#REF!</definedName>
    <definedName name="UAcct352">#REF!</definedName>
    <definedName name="UAcct353">#REF!</definedName>
    <definedName name="UAcct354">#REF!</definedName>
    <definedName name="UAcct355">#REF!</definedName>
    <definedName name="UAcct356">#REF!</definedName>
    <definedName name="UAcct357">#REF!</definedName>
    <definedName name="UAcct358">#REF!</definedName>
    <definedName name="UAcct359">#REF!</definedName>
    <definedName name="UAcct360">#REF!</definedName>
    <definedName name="UAcct361">#REF!</definedName>
    <definedName name="UAcct362">#REF!</definedName>
    <definedName name="UAcct368">#REF!</definedName>
    <definedName name="UAcct369">#REF!</definedName>
    <definedName name="UAcct370">#REF!</definedName>
    <definedName name="UAcct372A">#REF!</definedName>
    <definedName name="UAcct372Dp">#REF!</definedName>
    <definedName name="UAcct372Ds">#REF!</definedName>
    <definedName name="UAcct373">#REF!</definedName>
    <definedName name="UAcct389Cn">#REF!</definedName>
    <definedName name="UAcct389S">#REF!</definedName>
    <definedName name="UAcct389Sg">#REF!</definedName>
    <definedName name="UAcct389Sgu">#REF!</definedName>
    <definedName name="UAcct389So">#REF!</definedName>
    <definedName name="UAcct390Cn">#REF!</definedName>
    <definedName name="UACCT390LS">#REF!</definedName>
    <definedName name="UAcct390LSG">#REF!</definedName>
    <definedName name="UAcct390LSO">#REF!</definedName>
    <definedName name="UAcct390S">#REF!</definedName>
    <definedName name="UAcct390Sgp">#REF!</definedName>
    <definedName name="UAcct390Sgu">#REF!</definedName>
    <definedName name="UAcct390Sop">#REF!</definedName>
    <definedName name="UAcct390Sou">#REF!</definedName>
    <definedName name="UAcct391Cn">#REF!</definedName>
    <definedName name="UAcct391S">#REF!</definedName>
    <definedName name="UAcct391Se">#REF!</definedName>
    <definedName name="UAcct391Sg">#REF!</definedName>
    <definedName name="UAcct391Sgp">#REF!</definedName>
    <definedName name="UAcct391Sgu">#REF!</definedName>
    <definedName name="UAcct391So">#REF!</definedName>
    <definedName name="uacct391ssgch">#REF!</definedName>
    <definedName name="UACCT391SSGCT">#REF!</definedName>
    <definedName name="UAcct392Cn">#REF!</definedName>
    <definedName name="UAcct392L">#REF!</definedName>
    <definedName name="UACCT392LRCL">#REF!</definedName>
    <definedName name="UAcct392S">#REF!</definedName>
    <definedName name="UAcct392Se">#REF!</definedName>
    <definedName name="UAcct392Sg">#REF!</definedName>
    <definedName name="UAcct392Sgp">#REF!</definedName>
    <definedName name="UAcct392Sgu">#REF!</definedName>
    <definedName name="UAcct392So">#REF!</definedName>
    <definedName name="uacct392ssgch">#REF!</definedName>
    <definedName name="uacct392ssgct">#REF!</definedName>
    <definedName name="UAcct393S">#REF!</definedName>
    <definedName name="UAcct393Sg">#REF!</definedName>
    <definedName name="UAcct393Sgp">#REF!</definedName>
    <definedName name="UAcct393Sgu">#REF!</definedName>
    <definedName name="UAcct393So">#REF!</definedName>
    <definedName name="uacct393ssgct">#REF!</definedName>
    <definedName name="UAcct394S">#REF!</definedName>
    <definedName name="UAcct394Se">#REF!</definedName>
    <definedName name="UAcct394Sg">#REF!</definedName>
    <definedName name="UAcct394Sgp">#REF!</definedName>
    <definedName name="UAcct394Sgu">#REF!</definedName>
    <definedName name="UAcct394So">#REF!</definedName>
    <definedName name="UACCT394SSGCH">#REF!</definedName>
    <definedName name="UACCT394SSGCT">#REF!</definedName>
    <definedName name="UAcct395S">#REF!</definedName>
    <definedName name="UAcct395Se">#REF!</definedName>
    <definedName name="UAcct395Sg">#REF!</definedName>
    <definedName name="UAcct395Sgp">#REF!</definedName>
    <definedName name="UAcct395Sgu">#REF!</definedName>
    <definedName name="UAcct395So">#REF!</definedName>
    <definedName name="UACCT395SSGCH">#REF!</definedName>
    <definedName name="UACCT395SSGCT">#REF!</definedName>
    <definedName name="UAcct396S">#REF!</definedName>
    <definedName name="UAcct396Se">#REF!</definedName>
    <definedName name="UAcct396Sg">#REF!</definedName>
    <definedName name="UAcct396Sgp">#REF!</definedName>
    <definedName name="UAcct396Sgu">#REF!</definedName>
    <definedName name="UAcct396So">#REF!</definedName>
    <definedName name="UACCT396SSGCH">#REF!</definedName>
    <definedName name="UACCT396SSGCT">#REF!</definedName>
    <definedName name="UAcct397Cn">#REF!</definedName>
    <definedName name="UAcct397S">#REF!</definedName>
    <definedName name="UAcct397Se">#REF!</definedName>
    <definedName name="UAcct397Sg">#REF!</definedName>
    <definedName name="UAcct397Sgp">#REF!</definedName>
    <definedName name="UAcct397Sgu">#REF!</definedName>
    <definedName name="UAcct397So">#REF!</definedName>
    <definedName name="UACCT397SSGCH">#REF!</definedName>
    <definedName name="UACCT397SSGCT">#REF!</definedName>
    <definedName name="UAcct398Cn">#REF!</definedName>
    <definedName name="UAcct398S">#REF!</definedName>
    <definedName name="UAcct398Se">#REF!</definedName>
    <definedName name="UAcct398Sg">#REF!</definedName>
    <definedName name="UAcct398Sgp">#REF!</definedName>
    <definedName name="UAcct398Sgu">#REF!</definedName>
    <definedName name="UAcct398So">#REF!</definedName>
    <definedName name="UACCT398SSGCT">#REF!</definedName>
    <definedName name="UAcct399">#REF!</definedName>
    <definedName name="UAcct399G">#REF!</definedName>
    <definedName name="UAcct399L">#REF!</definedName>
    <definedName name="UAcct399Lrcl">#REF!</definedName>
    <definedName name="UAcct403360">#REF!</definedName>
    <definedName name="UAcct403361">#REF!</definedName>
    <definedName name="UAcct403362">#REF!</definedName>
    <definedName name="UAcct403364">#REF!</definedName>
    <definedName name="UAcct403365">#REF!</definedName>
    <definedName name="UAcct403366">#REF!</definedName>
    <definedName name="UAcct403367">#REF!</definedName>
    <definedName name="UAcct403368">#REF!</definedName>
    <definedName name="UAcct403369">#REF!</definedName>
    <definedName name="UAcct403370">#REF!</definedName>
    <definedName name="UAcct403371">#REF!</definedName>
    <definedName name="UAcct403372">#REF!</definedName>
    <definedName name="UAcct403373">#REF!</definedName>
    <definedName name="UAcct403Ep">#REF!</definedName>
    <definedName name="UAcct403Gpcn">#REF!</definedName>
    <definedName name="UAcct403Gps">#REF!</definedName>
    <definedName name="UAcct403Gpseu">#REF!</definedName>
    <definedName name="UAcct403Gpsg">#REF!</definedName>
    <definedName name="UAcct403Gpsgp">#REF!</definedName>
    <definedName name="UAcct403Gpsgu">#REF!</definedName>
    <definedName name="UAcct403Gpso">#REF!</definedName>
    <definedName name="uacct403gpssgch">#REF!</definedName>
    <definedName name="UACCT403GPSSGCT">#REF!</definedName>
    <definedName name="UAcct403Gv0">#REF!</definedName>
    <definedName name="UAcct403Hp">#REF!</definedName>
    <definedName name="UAcct403Mp">#REF!</definedName>
    <definedName name="UAcct403Np">#REF!</definedName>
    <definedName name="UAcct403Op">#REF!</definedName>
    <definedName name="UAcct403Opsgu">#REF!</definedName>
    <definedName name="uacct403opssgct">#REF!</definedName>
    <definedName name="uacct403sgw">#REF!</definedName>
    <definedName name="uacct403spdgp">#REF!</definedName>
    <definedName name="uacct403spdgu">#REF!</definedName>
    <definedName name="uacct403spsg">#REF!</definedName>
    <definedName name="uacct403ssgch">#REF!</definedName>
    <definedName name="UAcct403Tp">#REF!</definedName>
    <definedName name="UAcct404330">#REF!</definedName>
    <definedName name="UAcct404Clg">#REF!</definedName>
    <definedName name="UAcct404Clgsop">#REF!</definedName>
    <definedName name="UAcct404Clgsou">#REF!</definedName>
    <definedName name="UAcct404Cls">#REF!</definedName>
    <definedName name="UAcct404Ipcn">#REF!</definedName>
    <definedName name="UACCT404IPDGU">#REF!</definedName>
    <definedName name="UAcct404Ips">#REF!</definedName>
    <definedName name="UAcct404Ipse">#REF!</definedName>
    <definedName name="UACCT404IPSGP">#REF!</definedName>
    <definedName name="UAcct404Ipso">#REF!</definedName>
    <definedName name="UACCT404IPSSGCH">#REF!</definedName>
    <definedName name="UAcct404O">#REF!</definedName>
    <definedName name="UAcct405">#REF!</definedName>
    <definedName name="UAcct406">#REF!</definedName>
    <definedName name="UAcct407">#REF!</definedName>
    <definedName name="UAcct408">#REF!</definedName>
    <definedName name="UAcct408S">#REF!</definedName>
    <definedName name="UAcct40910FITOther">#REF!</definedName>
    <definedName name="UAcct40910FitPMI">#REF!</definedName>
    <definedName name="UAcct40910FITPTC">#REF!</definedName>
    <definedName name="UAcct40910FITSitus">#REF!</definedName>
    <definedName name="UAcct40911Dgu">#REF!</definedName>
    <definedName name="UAcct40911S">#REF!</definedName>
    <definedName name="UAcct41010">#REF!</definedName>
    <definedName name="UAcct41020">#REF!</definedName>
    <definedName name="UAcct41111">#REF!</definedName>
    <definedName name="UAcct41120">#REF!</definedName>
    <definedName name="UAcct41140">#REF!</definedName>
    <definedName name="UAcct41141">#REF!</definedName>
    <definedName name="UAcct41160">#REF!</definedName>
    <definedName name="UAcct41170">#REF!</definedName>
    <definedName name="UAcct4118">#REF!</definedName>
    <definedName name="UAcct41181">#REF!</definedName>
    <definedName name="UAcct4194">#REF!</definedName>
    <definedName name="UAcct419Doth">#REF!</definedName>
    <definedName name="UAcct421">#REF!</definedName>
    <definedName name="UAcct4311">#REF!</definedName>
    <definedName name="UAcct442Se">#REF!</definedName>
    <definedName name="UAcct442Sg">#REF!</definedName>
    <definedName name="UAcct447">#REF!</definedName>
    <definedName name="UAcct447S">#REF!</definedName>
    <definedName name="UAcct447Se">#REF!</definedName>
    <definedName name="UAcct448S">#REF!</definedName>
    <definedName name="UAcct448So">#REF!</definedName>
    <definedName name="UAcct449">#REF!</definedName>
    <definedName name="UAcct450">#REF!</definedName>
    <definedName name="UAcct450S">#REF!</definedName>
    <definedName name="UAcct450So">#REF!</definedName>
    <definedName name="UAcct451S">#REF!</definedName>
    <definedName name="UAcct451Sg">#REF!</definedName>
    <definedName name="UAcct451So">#REF!</definedName>
    <definedName name="UAcct453">#REF!</definedName>
    <definedName name="UAcct454">#REF!</definedName>
    <definedName name="UAcct454S">#REF!</definedName>
    <definedName name="UAcct454Sg">#REF!</definedName>
    <definedName name="UAcct454So">#REF!</definedName>
    <definedName name="UAcct456">#REF!</definedName>
    <definedName name="UAcct456Cn">#REF!</definedName>
    <definedName name="UAcct456S">#REF!</definedName>
    <definedName name="UAcct456Se">#REF!</definedName>
    <definedName name="UAcct500">#REF!</definedName>
    <definedName name="UACCT500SSGCH">#REF!</definedName>
    <definedName name="UAcct501">#REF!</definedName>
    <definedName name="UAcct501Se">#REF!</definedName>
    <definedName name="UACCT501SENNPC">#REF!</definedName>
    <definedName name="uacct501ssech">#REF!</definedName>
    <definedName name="UACCT501SSECHNNPC">#REF!</definedName>
    <definedName name="uacct501ssect">#REF!</definedName>
    <definedName name="UAcct502">#REF!</definedName>
    <definedName name="uacct502snpps">#REF!</definedName>
    <definedName name="uacct502ssgch">#REF!</definedName>
    <definedName name="UAcct503">#REF!</definedName>
    <definedName name="UAcct503Se">#REF!</definedName>
    <definedName name="UACCT503SENNPC">#REF!</definedName>
    <definedName name="UAcct505">#REF!</definedName>
    <definedName name="uacct505snpps">#REF!</definedName>
    <definedName name="uacct505ssgch">#REF!</definedName>
    <definedName name="UAcct506">#REF!</definedName>
    <definedName name="UAcct506Se">#REF!</definedName>
    <definedName name="uacct506snpps">#REF!</definedName>
    <definedName name="uacct506ssgch">#REF!</definedName>
    <definedName name="UAcct507">#REF!</definedName>
    <definedName name="uacct507ssgch">#REF!</definedName>
    <definedName name="UAcct510">#REF!</definedName>
    <definedName name="uacct510ssgch">#REF!</definedName>
    <definedName name="UAcct511">#REF!</definedName>
    <definedName name="uacct511ssgch">#REF!</definedName>
    <definedName name="UAcct512">#REF!</definedName>
    <definedName name="uacct512ssgch">#REF!</definedName>
    <definedName name="UAcct513">#REF!</definedName>
    <definedName name="uacct513ssgch">#REF!</definedName>
    <definedName name="UAcct514">#REF!</definedName>
    <definedName name="uacct514ssgch">#REF!</definedName>
    <definedName name="UAcct517">#REF!</definedName>
    <definedName name="UAcct518">#REF!</definedName>
    <definedName name="UAcct519">#REF!</definedName>
    <definedName name="UAcct520">#REF!</definedName>
    <definedName name="UAcct523">#REF!</definedName>
    <definedName name="UAcct524">#REF!</definedName>
    <definedName name="UAcct528">#REF!</definedName>
    <definedName name="UAcct529">#REF!</definedName>
    <definedName name="UAcct530">#REF!</definedName>
    <definedName name="UAcct531">#REF!</definedName>
    <definedName name="UAcct532">#REF!</definedName>
    <definedName name="UAcct535">#REF!</definedName>
    <definedName name="UAcct536">#REF!</definedName>
    <definedName name="UAcct537">#REF!</definedName>
    <definedName name="UAcct538">#REF!</definedName>
    <definedName name="UAcct539">#REF!</definedName>
    <definedName name="UAcct540">#REF!</definedName>
    <definedName name="UAcct541">#REF!</definedName>
    <definedName name="UAcct542">#REF!</definedName>
    <definedName name="UAcct543">#REF!</definedName>
    <definedName name="UAcct544">#REF!</definedName>
    <definedName name="UAcct545">#REF!</definedName>
    <definedName name="UAcct546">#REF!</definedName>
    <definedName name="UAcct547Se">#REF!</definedName>
    <definedName name="UACCT547SSECT">#REF!</definedName>
    <definedName name="UAcct548">#REF!</definedName>
    <definedName name="uacct548ssgct">#REF!</definedName>
    <definedName name="UAcct549">#REF!</definedName>
    <definedName name="UAcct549sg">#REF!</definedName>
    <definedName name="uacct550">#REF!</definedName>
    <definedName name="UACCT550sg">#REF!</definedName>
    <definedName name="UAcct551">#REF!</definedName>
    <definedName name="UAcct552">#REF!</definedName>
    <definedName name="UAcct553">#REF!</definedName>
    <definedName name="UACCT553SSGCT">#REF!</definedName>
    <definedName name="UAcct554">#REF!</definedName>
    <definedName name="UAcct554SSCT">#REF!</definedName>
    <definedName name="uacct555dgp">#REF!</definedName>
    <definedName name="UAcct555Dgu">#REF!</definedName>
    <definedName name="UAcct555S">#REF!</definedName>
    <definedName name="UAcct555Se">#REF!</definedName>
    <definedName name="uacct555ssgp">#REF!</definedName>
    <definedName name="UAcct556">#REF!</definedName>
    <definedName name="UAcct557">#REF!</definedName>
    <definedName name="UACCT557SSGCT">#REF!</definedName>
    <definedName name="UAcct560">#REF!</definedName>
    <definedName name="UAcct561">#REF!</definedName>
    <definedName name="UAcct562">#REF!</definedName>
    <definedName name="UAcct563">#REF!</definedName>
    <definedName name="UAcct564">#REF!</definedName>
    <definedName name="UAcct565">#REF!</definedName>
    <definedName name="UAcct565Se">#REF!</definedName>
    <definedName name="UAcct566">#REF!</definedName>
    <definedName name="UAcct567">#REF!</definedName>
    <definedName name="UAcct568">#REF!</definedName>
    <definedName name="UAcct569">#REF!</definedName>
    <definedName name="UAcct570">#REF!</definedName>
    <definedName name="UAcct571">#REF!</definedName>
    <definedName name="UAcct572">#REF!</definedName>
    <definedName name="UAcct573">#REF!</definedName>
    <definedName name="UAcct580">#REF!</definedName>
    <definedName name="UAcct581">#REF!</definedName>
    <definedName name="UAcct582">#REF!</definedName>
    <definedName name="UAcct583">#REF!</definedName>
    <definedName name="UAcct584">#REF!</definedName>
    <definedName name="UAcct585">#REF!</definedName>
    <definedName name="UAcct586">#REF!</definedName>
    <definedName name="UAcct587">#REF!</definedName>
    <definedName name="UAcct588">#REF!</definedName>
    <definedName name="UAcct589">#REF!</definedName>
    <definedName name="UAcct590">#REF!</definedName>
    <definedName name="UAcct591">#REF!</definedName>
    <definedName name="UAcct592">#REF!</definedName>
    <definedName name="UAcct593">#REF!</definedName>
    <definedName name="UAcct594">#REF!</definedName>
    <definedName name="UAcct595">#REF!</definedName>
    <definedName name="UAcct596">#REF!</definedName>
    <definedName name="UAcct597">#REF!</definedName>
    <definedName name="UAcct598">#REF!</definedName>
    <definedName name="UAcct901">#REF!</definedName>
    <definedName name="UAcct902">#REF!</definedName>
    <definedName name="UAcct903">#REF!</definedName>
    <definedName name="UAcct904">#REF!</definedName>
    <definedName name="UAcct905">#REF!</definedName>
    <definedName name="UAcct907">#REF!</definedName>
    <definedName name="UAcct908">#REF!</definedName>
    <definedName name="UAcct909">#REF!</definedName>
    <definedName name="UAcct910">#REF!</definedName>
    <definedName name="UAcct911">#REF!</definedName>
    <definedName name="UAcct912">#REF!</definedName>
    <definedName name="UAcct913">#REF!</definedName>
    <definedName name="UAcct916">#REF!</definedName>
    <definedName name="UAcct920">#REF!</definedName>
    <definedName name="UAcct920Cn">#REF!</definedName>
    <definedName name="UAcct921">#REF!</definedName>
    <definedName name="UAcct921Cn">#REF!</definedName>
    <definedName name="UAcct923">#REF!</definedName>
    <definedName name="UAcct923Cn">#REF!</definedName>
    <definedName name="UAcct924S">#REF!</definedName>
    <definedName name="UACCT924SG">#REF!</definedName>
    <definedName name="UAcct924SO">#REF!</definedName>
    <definedName name="UAcct925">#REF!</definedName>
    <definedName name="UAcct926">#REF!</definedName>
    <definedName name="UAcct927">#REF!</definedName>
    <definedName name="UAcct928">#REF!</definedName>
    <definedName name="UAcct928RE">#REF!</definedName>
    <definedName name="UAcct929">#REF!</definedName>
    <definedName name="UACCT930cn">#REF!</definedName>
    <definedName name="UAcct930S">#REF!</definedName>
    <definedName name="UAcct930So">#REF!</definedName>
    <definedName name="UAcct931">#REF!</definedName>
    <definedName name="UAcct935">#REF!</definedName>
    <definedName name="UAcctAGA">#REF!</definedName>
    <definedName name="UAcctcwc">#REF!</definedName>
    <definedName name="UAcctd00">#REF!</definedName>
    <definedName name="UAcctdfad">#REF!</definedName>
    <definedName name="UAcctdfap">#REF!</definedName>
    <definedName name="UAcctdfat">#REF!</definedName>
    <definedName name="UAcctds0">#REF!</definedName>
    <definedName name="UAcctfit">#REF!</definedName>
    <definedName name="UAcctg00">#REF!</definedName>
    <definedName name="UAccth00">#REF!</definedName>
    <definedName name="UAccti00">#REF!</definedName>
    <definedName name="UAcctn00">#REF!</definedName>
    <definedName name="UAccto00">#REF!</definedName>
    <definedName name="UAcctowc">#REF!</definedName>
    <definedName name="uacctowcssech">#REF!</definedName>
    <definedName name="UAccts00">#REF!</definedName>
    <definedName name="UAcctSchM">#REF!</definedName>
    <definedName name="UAcctsttax">#REF!</definedName>
    <definedName name="UAcctt00">#REF!</definedName>
    <definedName name="UACT553SGW">#REF!</definedName>
    <definedName name="UncollectibleAccounts">#REF!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USCHMAFS">#REF!</definedName>
    <definedName name="USCHMAFSE">#REF!</definedName>
    <definedName name="USCHMAFSG">#REF!</definedName>
    <definedName name="USCHMAFSNP">#REF!</definedName>
    <definedName name="USCHMAFSO">#REF!</definedName>
    <definedName name="USCHMAFTROJP">#REF!</definedName>
    <definedName name="USCHMAPBADDEBT">#REF!</definedName>
    <definedName name="USCHMAPS">#REF!</definedName>
    <definedName name="USCHMAPSE">#REF!</definedName>
    <definedName name="USCHMAPSG">#REF!</definedName>
    <definedName name="USCHMAPSNP">#REF!</definedName>
    <definedName name="USCHMAPSO">#REF!</definedName>
    <definedName name="USCHMATBADDEBT">#REF!</definedName>
    <definedName name="USCHMATCIAC">#REF!</definedName>
    <definedName name="USCHMATGPS">#REF!</definedName>
    <definedName name="USCHMATS">#REF!</definedName>
    <definedName name="USCHMATSCHMDEXP">#REF!</definedName>
    <definedName name="USCHMATSE">#REF!</definedName>
    <definedName name="USCHMATSG">#REF!</definedName>
    <definedName name="USCHMATSG2">#REF!</definedName>
    <definedName name="USCHMATSGCT">#REF!</definedName>
    <definedName name="USCHMATSNP">#REF!</definedName>
    <definedName name="USCHMATSNPD">#REF!</definedName>
    <definedName name="USCHMATSO">#REF!</definedName>
    <definedName name="USCHMATTAXDEPR">#REF!</definedName>
    <definedName name="USCHMATTROJD">#REF!</definedName>
    <definedName name="USCHMDFDGP">#REF!</definedName>
    <definedName name="USCHMDFDGU">#REF!</definedName>
    <definedName name="USCHMDFS">#REF!</definedName>
    <definedName name="USCHMDPIBT">#REF!</definedName>
    <definedName name="USCHMDPS">#REF!</definedName>
    <definedName name="USCHMDPSE">#REF!</definedName>
    <definedName name="USCHMDPSG">#REF!</definedName>
    <definedName name="USCHMDPSNP">#REF!</definedName>
    <definedName name="USCHMDPSO">#REF!</definedName>
    <definedName name="USCHMDTBADDEBT">#REF!</definedName>
    <definedName name="USCHMDTCN">#REF!</definedName>
    <definedName name="USCHMDTDGP">#REF!</definedName>
    <definedName name="USCHMDTGPS">#REF!</definedName>
    <definedName name="USCHMDTS">#REF!</definedName>
    <definedName name="USCHMDTSE">#REF!</definedName>
    <definedName name="USCHMDTSG">#REF!</definedName>
    <definedName name="USCHMDTSNP">#REF!</definedName>
    <definedName name="USCHMDTSNPD">#REF!</definedName>
    <definedName name="USCHMDTSO">#REF!</definedName>
    <definedName name="USCHMDTTAXDEPR">#REF!</definedName>
    <definedName name="USCHMDTTROJD">#REF!</definedName>
    <definedName name="USYieldCurves">#REF!</definedName>
    <definedName name="Version">#REF!</definedName>
    <definedName name="w" localSheetId="5" hidden="1">#REF!</definedName>
    <definedName name="w" hidden="1">#REF!</definedName>
    <definedName name="WinterPeak">#REF!,#REF!</definedName>
    <definedName name="Workforce_Data">OFFSET(#REF!,0,0,COUNTA(#REF!),COUNTA(#REF!))</definedName>
    <definedName name="wrn.1996._.Hydro._.5._.Year._.Forecast._.Budget." localSheetId="5" hidden="1">{#N/A,#N/A,FALSE,"Summary";#N/A,#N/A,FALSE,"SmPlants";#N/A,#N/A,FALSE,"Utah";#N/A,#N/A,FALSE,"Idaho";#N/A,#N/A,FALSE,"Lewis River";#N/A,#N/A,FALSE,"NrthUmpq";#N/A,#N/A,FALSE,"KlamRog"}</definedName>
    <definedName name="wrn.1996._.Hydro._.5._.Year._.Forecast._.Budget." hidden="1">{#N/A,#N/A,FALSE,"Summary";#N/A,#N/A,FALSE,"SmPlants";#N/A,#N/A,FALSE,"Utah";#N/A,#N/A,FALSE,"Idaho";#N/A,#N/A,FALSE,"Lewis River";#N/A,#N/A,FALSE,"NrthUmpq";#N/A,#N/A,FALSE,"KlamRog"}</definedName>
    <definedName name="wrn.Adj._.Back_Up." localSheetId="5" hidden="1">{"Page 3.4.1",#N/A,FALSE,"Totals";"Page 3.4.2",#N/A,FALSE,"Totals"}</definedName>
    <definedName name="wrn.Adj._.Back_Up." hidden="1">{"Page 3.4.1",#N/A,FALSE,"Totals";"Page 3.4.2",#N/A,FALSE,"Totals"}</definedName>
    <definedName name="wrn.ALL." localSheetId="5" hidden="1">{#N/A,#N/A,FALSE,"Summary EPS";#N/A,#N/A,FALSE,"1st Qtr Electric";#N/A,#N/A,FALSE,"1st Qtr Australia";#N/A,#N/A,FALSE,"1st Qtr Telecom";#N/A,#N/A,FALSE,"1st QTR Other"}</definedName>
    <definedName name="wrn.ALL." hidden="1">{#N/A,#N/A,FALSE,"Summary EPS";#N/A,#N/A,FALSE,"1st Qtr Electric";#N/A,#N/A,FALSE,"1st Qtr Australia";#N/A,#N/A,FALSE,"1st Qtr Telecom";#N/A,#N/A,FALSE,"1st QTR Other"}</definedName>
    <definedName name="wrn.All._.BSs._.and._.JEs." localSheetId="5" hidden="1">{#N/A,#N/A,FALSE,"Top level";#N/A,#N/A,FALSE,"Top level JEs";#N/A,#N/A,FALSE,"PHI";#N/A,#N/A,FALSE,"PHI JEs";#N/A,#N/A,FALSE,"PacifiCorp";#N/A,#N/A,FALSE,"PacifiCorp JEs";#N/A,#N/A,FALSE,"PGHC";#N/A,#N/A,FALSE,"PGHC JEs";#N/A,#N/A,FALSE,"Domestic"}</definedName>
    <definedName name="wrn.All._.BSs._.and._.JEs." hidden="1">{#N/A,#N/A,FALSE,"Top level";#N/A,#N/A,FALSE,"Top level JEs";#N/A,#N/A,FALSE,"PHI";#N/A,#N/A,FALSE,"PHI JEs";#N/A,#N/A,FALSE,"PacifiCorp";#N/A,#N/A,FALSE,"PacifiCorp JEs";#N/A,#N/A,FALSE,"PGHC";#N/A,#N/A,FALSE,"PGHC JEs";#N/A,#N/A,FALSE,"Domestic"}</definedName>
    <definedName name="wrn.All._.ISs._.and._.JEs." localSheetId="5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All._.ISs._.and._.JEs.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All._.other._.months." localSheetId="5" hidden="1">{#N/A,#N/A,FALSE,"Top level MTD";#N/A,#N/A,FALSE,"PHI MTD";#N/A,#N/A,FALSE,"PacifiCorp MTD";#N/A,#N/A,FALSE,"PGHC MTD";#N/A,#N/A,FALSE,"Top level YTD";#N/A,#N/A,FALSE,"PHI YTD";#N/A,#N/A,FALSE,"PacifiCorp YTD";#N/A,#N/A,FALSE,"PGHC YTD"}</definedName>
    <definedName name="wrn.All._.other._.months." hidden="1">{#N/A,#N/A,FALSE,"Top level MTD";#N/A,#N/A,FALSE,"PHI MTD";#N/A,#N/A,FALSE,"PacifiCorp MTD";#N/A,#N/A,FALSE,"PGHC MTD";#N/A,#N/A,FALSE,"Top level YTD";#N/A,#N/A,FALSE,"PHI YTD";#N/A,#N/A,FALSE,"PacifiCorp YTD";#N/A,#N/A,FALSE,"PGHC YTD"}</definedName>
    <definedName name="wrn.All._.Pages." localSheetId="5" hidden="1">{#N/A,#N/A,FALSE,"cover";#N/A,#N/A,FALSE,"lead sheet";#N/A,#N/A,FALSE,"Adj backup";#N/A,#N/A,FALSE,"t Accounts"}</definedName>
    <definedName name="wrn.All._.Pages." hidden="1">{#N/A,#N/A,FALSE,"cover";#N/A,#N/A,FALSE,"lead sheet";#N/A,#N/A,FALSE,"Adj backup";#N/A,#N/A,FALSE,"t Accounts"}</definedName>
    <definedName name="wrn.BUS._.RPT." localSheetId="5" hidden="1">{#N/A,#N/A,FALSE,"P&amp;L Ttl";#N/A,#N/A,FALSE,"P&amp;L C_Ttl New";#N/A,#N/A,FALSE,"Bus Res";#N/A,#N/A,FALSE,"Chrts";#N/A,#N/A,FALSE,"pcf";#N/A,#N/A,FALSE,"pcr ";#N/A,#N/A,FALSE,"Exp Stmt ";#N/A,#N/A,FALSE,"Exp Stmt BU";#N/A,#N/A,FALSE,"Cap";#N/A,#N/A,FALSE,"IT Ytd"}</definedName>
    <definedName name="wrn.BUS._.RPT." hidden="1">{#N/A,#N/A,FALSE,"P&amp;L Ttl";#N/A,#N/A,FALSE,"P&amp;L C_Ttl New";#N/A,#N/A,FALSE,"Bus Res";#N/A,#N/A,FALSE,"Chrts";#N/A,#N/A,FALSE,"pcf";#N/A,#N/A,FALSE,"pcr ";#N/A,#N/A,FALSE,"Exp Stmt ";#N/A,#N/A,FALSE,"Exp Stmt BU";#N/A,#N/A,FALSE,"Cap";#N/A,#N/A,FALSE,"IT Ytd"}</definedName>
    <definedName name="wrn.Combined._.YTD." localSheetId="5" hidden="1">{"YTD-Total",#N/A,TRUE,"Provision";"YTD-Utility",#N/A,TRUE,"Prov Utility";"YTD-NonUtility",#N/A,TRUE,"Prov NonUtility"}</definedName>
    <definedName name="wrn.Combined._.YTD." hidden="1">{"YTD-Total",#N/A,TRUE,"Provision";"YTD-Utility",#N/A,TRUE,"Prov Utility";"YTD-NonUtility",#N/A,TRUE,"Prov NonUtility"}</definedName>
    <definedName name="wrn.ConsolGrossGrp." localSheetId="5" hidden="1">{"Conol gross povision grouped",#N/A,FALSE,"Consol Gross";"Consol Gross Grouped",#N/A,FALSE,"Consol Gross"}</definedName>
    <definedName name="wrn.ConsolGrossGrp." hidden="1">{"Conol gross povision grouped",#N/A,FALSE,"Consol Gross";"Consol Gross Grouped",#N/A,FALSE,"Consol Gross"}</definedName>
    <definedName name="wrn.Cover." localSheetId="5" hidden="1">{#N/A,#N/A,TRUE,"Cover";#N/A,#N/A,TRUE,"Contents"}</definedName>
    <definedName name="wrn.Cover." hidden="1">{#N/A,#N/A,TRUE,"Cover";#N/A,#N/A,TRUE,"Contents"}</definedName>
    <definedName name="wrn.CoverContents." localSheetId="5" hidden="1">{#N/A,#N/A,FALSE,"Cover";#N/A,#N/A,FALSE,"Contents"}</definedName>
    <definedName name="wrn.CoverContents." hidden="1">{#N/A,#N/A,FALSE,"Cover";#N/A,#N/A,FALSE,"Contents"}</definedName>
    <definedName name="wrn.El._.Paso._.Offshore." localSheetId="5" hidden="1">{#N/A,#N/A,TRUE,"EPEsum";#N/A,#N/A,TRUE,"Approve1";#N/A,#N/A,TRUE,"Approve2";#N/A,#N/A,TRUE,"Approve3";#N/A,#N/A,TRUE,"EPE1";#N/A,#N/A,TRUE,"EPE2";#N/A,#N/A,TRUE,"CashCompare";#N/A,#N/A,TRUE,"XIRR";#N/A,#N/A,TRUE,"EPEloan";#N/A,#N/A,TRUE,"GraphEPE";#N/A,#N/A,TRUE,"OrgChart";#N/A,#N/A,TRUE,"SA08B"}</definedName>
    <definedName name="wrn.El._.Paso._.Offshore." hidden="1">{#N/A,#N/A,TRUE,"EPEsum";#N/A,#N/A,TRUE,"Approve1";#N/A,#N/A,TRUE,"Approve2";#N/A,#N/A,TRUE,"Approve3";#N/A,#N/A,TRUE,"EPE1";#N/A,#N/A,TRUE,"EPE2";#N/A,#N/A,TRUE,"CashCompare";#N/A,#N/A,TRUE,"XIRR";#N/A,#N/A,TRUE,"EPEloan";#N/A,#N/A,TRUE,"GraphEPE";#N/A,#N/A,TRUE,"OrgChart";#N/A,#N/A,TRUE,"SA08B"}</definedName>
    <definedName name="wrn.Exec._.Summary." localSheetId="5" hidden="1">{#N/A,#N/A,FALSE,"Output Ass";#N/A,#N/A,FALSE,"Sum Tot";#N/A,#N/A,FALSE,"Ex Sum Year";#N/A,#N/A,FALSE,"Sum Qtr"}</definedName>
    <definedName name="wrn.Exec._.Summary." hidden="1">{#N/A,#N/A,FALSE,"Output Ass";#N/A,#N/A,FALSE,"Sum Tot";#N/A,#N/A,FALSE,"Ex Sum Year";#N/A,#N/A,FALSE,"Sum Qtr"}</definedName>
    <definedName name="wrn.Factors._.Tab._.10." localSheetId="5" hidden="1">{"Factors Pages 1-2",#N/A,FALSE,"Factors";"Factors Page 3",#N/A,FALSE,"Factors";"Factors Page 4",#N/A,FALSE,"Factors";"Factors Page 5",#N/A,FALSE,"Factors";"Factors Pages 8-27",#N/A,FALSE,"Factors"}</definedName>
    <definedName name="wrn.Factors._.Tab._.10." hidden="1">{"Factors Pages 1-2",#N/A,FALSE,"Factors";"Factors Page 3",#N/A,FALSE,"Factors";"Factors Page 4",#N/A,FALSE,"Factors";"Factors Page 5",#N/A,FALSE,"Factors";"Factors Pages 8-27",#N/A,FALSE,"Factors"}</definedName>
    <definedName name="wrn.full._.report." localSheetId="5" hidden="1">{"print_su",#N/A,TRUE,"bond_size1";"print_cf",#N/A,TRUE,"bond_size1";"print_sads",#N/A,TRUE,"bond_size1";"print_capi",#N/A,TRUE,"bond_size1";"print_ads",#N/A,TRUE,"bond_size1";"print_bp",#N/A,TRUE,"bond_size1";"print_nds",#N/A,TRUE,"bond_size1";"print_yield",#N/A,TRUE,"bond_size1"}</definedName>
    <definedName name="wrn.full._.report." hidden="1">{"print_su",#N/A,TRUE,"bond_size1";"print_cf",#N/A,TRUE,"bond_size1";"print_sads",#N/A,TRUE,"bond_size1";"print_capi",#N/A,TRUE,"bond_size1";"print_ads",#N/A,TRUE,"bond_size1";"print_bp",#N/A,TRUE,"bond_size1";"print_nds",#N/A,TRUE,"bond_size1";"print_yield",#N/A,TRUE,"bond_size1"}</definedName>
    <definedName name="wrn.Full._.View." localSheetId="5" hidden="1">{"FullView",#N/A,FALSE,"Consltd-For contngcy"}</definedName>
    <definedName name="wrn.Full._.View." hidden="1">{"FullView",#N/A,FALSE,"Consltd-For contngcy"}</definedName>
    <definedName name="wrn.GLReport." localSheetId="5" hidden="1">{#N/A,#N/A,FALSE,"Forecast";#N/A,#N/A,FALSE,"SumWBS";#N/A,#N/A,FALSE,"SumGL";#N/A,#N/A,FALSE,"Klam";#N/A,#N/A,FALSE,"Yale";#N/A,#N/A,FALSE,"Merw";#N/A,#N/A,FALSE,"Swif";#N/A,#N/A,FALSE,"Umpq";#N/A,#N/A,FALSE,"Powe";#N/A,#N/A,FALSE,"PDDec";#N/A,#N/A,FALSE,"Bigf";#N/A,#N/A,FALSE,"Cond";#N/A,#N/A,FALSE,"Grac";#N/A,#N/A,FALSE,"Onei";#N/A,#N/A,FALSE,"Amer";#N/A,#N/A,FALSE,"Soda";#N/A,#N/A,FALSE,"Pros"}</definedName>
    <definedName name="wrn.GLReport." hidden="1">{#N/A,#N/A,FALSE,"Forecast";#N/A,#N/A,FALSE,"SumWBS";#N/A,#N/A,FALSE,"SumGL";#N/A,#N/A,FALSE,"Klam";#N/A,#N/A,FALSE,"Yale";#N/A,#N/A,FALSE,"Merw";#N/A,#N/A,FALSE,"Swif";#N/A,#N/A,FALSE,"Umpq";#N/A,#N/A,FALSE,"Powe";#N/A,#N/A,FALSE,"PDDec";#N/A,#N/A,FALSE,"Bigf";#N/A,#N/A,FALSE,"Cond";#N/A,#N/A,FALSE,"Grac";#N/A,#N/A,FALSE,"Onei";#N/A,#N/A,FALSE,"Amer";#N/A,#N/A,FALSE,"Soda";#N/A,#N/A,FALSE,"Pros"}</definedName>
    <definedName name="wrn.life." localSheetId="5" hidden="1">{"life_te",#N/A,TRUE,"life";"duration_te",#N/A,TRUE,"duration";"life_ab",#N/A,TRUE,"life";"duration_ab",#N/A,TRUE,"duration";"life_fed_tax",#N/A,TRUE,"life";"duration_tax",#N/A,TRUE,"duration";"life_tax",#N/A,TRUE,"life";"life_fed",#N/A,TRUE,"life";"duration_cd_fed",#N/A,TRUE,"duration"}</definedName>
    <definedName name="wrn.life." hidden="1">{"life_te",#N/A,TRUE,"life";"duration_te",#N/A,TRUE,"duration";"life_ab",#N/A,TRUE,"life";"duration_ab",#N/A,TRUE,"duration";"life_fed_tax",#N/A,TRUE,"life";"duration_tax",#N/A,TRUE,"duration";"life_tax",#N/A,TRUE,"life";"life_fed",#N/A,TRUE,"life";"duration_cd_fed",#N/A,TRUE,"duration"}</definedName>
    <definedName name="wrn.new." localSheetId="5" hidden="1">{#N/A,#N/A,TRUE,"Filing Back-Up Pages_4.8.4-7";#N/A,#N/A,TRUE,"GI Back-up Page_4.8.8"}</definedName>
    <definedName name="wrn.new." hidden="1">{#N/A,#N/A,TRUE,"Filing Back-Up Pages_4.8.4-7";#N/A,#N/A,TRUE,"GI Back-up Page_4.8.8"}</definedName>
    <definedName name="wrn.om." localSheetId="5" hidden="1">{#N/A,#N/A,TRUE,"Detail Lead Sheet_4.8.1-3";#N/A,#N/A,TRUE,"Filing Back-Up Pages_4.8.4-7";#N/A,#N/A,TRUE,"GI Back-up Page_4.8.8"}</definedName>
    <definedName name="wrn.om." hidden="1">{#N/A,#N/A,TRUE,"Detail Lead Sheet_4.8.1-3";#N/A,#N/A,TRUE,"Filing Back-Up Pages_4.8.4-7";#N/A,#N/A,TRUE,"GI Back-up Page_4.8.8"}</definedName>
    <definedName name="wrn.Open._.Issues._.Only." localSheetId="5" hidden="1">{"Open issues Only",#N/A,FALSE,"TIMELINE"}</definedName>
    <definedName name="wrn.Open._.Issues._.Only." hidden="1">{"Open issues Only",#N/A,FALSE,"TIMELINE"}</definedName>
    <definedName name="wrn.OR._.Carrying._.Charge._.JV." localSheetId="5" hidden="1">{#N/A,#N/A,FALSE,"Loans";#N/A,#N/A,FALSE,"Program Costs";#N/A,#N/A,FALSE,"Measures";#N/A,#N/A,FALSE,"Net Lost Rev";#N/A,#N/A,FALSE,"Incentive"}</definedName>
    <definedName name="wrn.OR._.Carrying._.Charge._.JV." hidden="1">{#N/A,#N/A,FALSE,"Loans";#N/A,#N/A,FALSE,"Program Costs";#N/A,#N/A,FALSE,"Measures";#N/A,#N/A,FALSE,"Net Lost Rev";#N/A,#N/A,FALSE,"Incentive"}</definedName>
    <definedName name="wrn.OR._.Carrying._.Charge._.JV.1" localSheetId="5" hidden="1">{#N/A,#N/A,FALSE,"Loans";#N/A,#N/A,FALSE,"Program Costs";#N/A,#N/A,FALSE,"Measures";#N/A,#N/A,FALSE,"Net Lost Rev";#N/A,#N/A,FALSE,"Incentive"}</definedName>
    <definedName name="wrn.OR._.Carrying._.Charge._.JV.1" hidden="1">{#N/A,#N/A,FALSE,"Loans";#N/A,#N/A,FALSE,"Program Costs";#N/A,#N/A,FALSE,"Measures";#N/A,#N/A,FALSE,"Net Lost Rev";#N/A,#N/A,FALSE,"Incentive"}</definedName>
    <definedName name="wrn.pages." localSheetId="5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pages.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partial." localSheetId="5" hidden="1">{"summary",#N/A,TRUE,"summary";"su_annual",#N/A,TRUE,"project";"su_quarter",#N/A,TRUE,"project";"cf_ann1",#N/A,TRUE,"cf_sum";"cf_ann2",#N/A,TRUE,"cf_sum";"nonrailom",#N/A,TRUE,"nonrailo&amp;m";"chart",#N/A,TRUE,"chart";"parity",#N/A,TRUE,"parity";"federal_loan",#N/A,TRUE,"federal_loan";"fed_loan2",#N/A,TRUE,"fed_loan_adj";"ds_sum",#N/A,TRUE,"combbond";"benefit_amt",#N/A,TRUE,"bond_siz1";"life_te",#N/A,TRUE,"life";"duration_te",#N/A,TRUE,"duration";"life_fed_tax",#N/A,TRUE,"life";"duration_tax",#N/A,TRUE,"duration";"su_recon",#N/A,TRUE,"cfdraw_proof"}</definedName>
    <definedName name="wrn.partial." hidden="1">{"summary",#N/A,TRUE,"summary";"su_annual",#N/A,TRUE,"project";"su_quarter",#N/A,TRUE,"project";"cf_ann1",#N/A,TRUE,"cf_sum";"cf_ann2",#N/A,TRUE,"cf_sum";"nonrailom",#N/A,TRUE,"nonrailo&amp;m";"chart",#N/A,TRUE,"chart";"parity",#N/A,TRUE,"parity";"federal_loan",#N/A,TRUE,"federal_loan";"fed_loan2",#N/A,TRUE,"fed_loan_adj";"ds_sum",#N/A,TRUE,"combbond";"benefit_amt",#N/A,TRUE,"bond_siz1";"life_te",#N/A,TRUE,"life";"duration_te",#N/A,TRUE,"duration";"life_fed_tax",#N/A,TRUE,"life";"duration_tax",#N/A,TRUE,"duration";"su_recon",#N/A,TRUE,"cfdraw_proof"}</definedName>
    <definedName name="wrn.Payment._.View." localSheetId="5" hidden="1">{#N/A,#N/A,FALSE,"Consltd-For contngcy";"PaymentView",#N/A,FALSE,"Consltd-For contngcy"}</definedName>
    <definedName name="wrn.Payment._.View." hidden="1">{#N/A,#N/A,FALSE,"Consltd-For contngcy";"PaymentView",#N/A,FALSE,"Consltd-For contngcy"}</definedName>
    <definedName name="wrn.PFSreconview." localSheetId="5" hidden="1">{"PFS recon view",#N/A,FALSE,"Hyperion Proof"}</definedName>
    <definedName name="wrn.PFSreconview." hidden="1">{"PFS recon view",#N/A,FALSE,"Hyperion Proof"}</definedName>
    <definedName name="wrn.PGHCreconview." localSheetId="5" hidden="1">{"PGHC recon view",#N/A,FALSE,"Hyperion Proof"}</definedName>
    <definedName name="wrn.PGHCreconview." hidden="1">{"PGHC recon view",#N/A,FALSE,"Hyperion Proof"}</definedName>
    <definedName name="wrn.PHI._.all._.other._.months." localSheetId="5" hidden="1">{#N/A,#N/A,FALSE,"PHI MTD";#N/A,#N/A,FALSE,"PHI YTD"}</definedName>
    <definedName name="wrn.PHI._.all._.other._.months." hidden="1">{#N/A,#N/A,FALSE,"PHI MTD";#N/A,#N/A,FALSE,"PHI YTD"}</definedName>
    <definedName name="wrn.PHI._.only." localSheetId="5" hidden="1">{#N/A,#N/A,FALSE,"PHI"}</definedName>
    <definedName name="wrn.PHI._.only." hidden="1">{#N/A,#N/A,FALSE,"PHI"}</definedName>
    <definedName name="wrn.PHI._.Sept._.Dec._.March." localSheetId="5" hidden="1">{#N/A,#N/A,FALSE,"PHI MTD";#N/A,#N/A,FALSE,"PHI QTD";#N/A,#N/A,FALSE,"PHI YTD"}</definedName>
    <definedName name="wrn.PHI._.Sept._.Dec._.March." hidden="1">{#N/A,#N/A,FALSE,"PHI MTD";#N/A,#N/A,FALSE,"PHI QTD";#N/A,#N/A,FALSE,"PHI YTD"}</definedName>
    <definedName name="wrn.PPMCoCodeView." localSheetId="5" hidden="1">{"PPM Co Code View",#N/A,FALSE,"Comp Codes"}</definedName>
    <definedName name="wrn.PPMCoCodeView." hidden="1">{"PPM Co Code View",#N/A,FALSE,"Comp Codes"}</definedName>
    <definedName name="wrn.PPMreconview." localSheetId="5" hidden="1">{"PPM Recon View",#N/A,FALSE,"Hyperion Proof"}</definedName>
    <definedName name="wrn.PPMreconview." hidden="1">{"PPM Recon View",#N/A,FALSE,"Hyperion Proof"}</definedName>
    <definedName name="wrn.print._.reports." localSheetId="5" hidden="1">{#N/A,#N/A,FALSE,"NI Sum";#N/A,#N/A,FALSE,"EBITDA";#N/A,#N/A,FALSE,"Cap Ex";#N/A,#N/A,FALSE,"Op CFLO Sum";#N/A,#N/A,FALSE,"NI MEC";#N/A,#N/A,FALSE,"EBITDA MEC";#N/A,#N/A,FALSE,"Cap Ex MEC";#N/A,#N/A,FALSE,"Op CFLO MEC Sum";#N/A,#N/A,FALSE,"NI CE";#N/A,#N/A,FALSE,"EBITDA CE";#N/A,#N/A,FALSE,"Cap Ex CE";#N/A,#N/A,FALSE,"Op CFLO CE"}</definedName>
    <definedName name="wrn.print._.reports." hidden="1">{#N/A,#N/A,FALSE,"NI Sum";#N/A,#N/A,FALSE,"EBITDA";#N/A,#N/A,FALSE,"Cap Ex";#N/A,#N/A,FALSE,"Op CFLO Sum";#N/A,#N/A,FALSE,"NI MEC";#N/A,#N/A,FALSE,"EBITDA MEC";#N/A,#N/A,FALSE,"Cap Ex MEC";#N/A,#N/A,FALSE,"Op CFLO MEC Sum";#N/A,#N/A,FALSE,"NI CE";#N/A,#N/A,FALSE,"EBITDA CE";#N/A,#N/A,FALSE,"Cap Ex CE";#N/A,#N/A,FALSE,"Op CFLO CE"}</definedName>
    <definedName name="wrn.PRINT._.SOURCE._.DATA." localSheetId="5" hidden="1">{"DATA_SET",#N/A,FALSE,"HOURLY SPREAD"}</definedName>
    <definedName name="wrn.PRINT._.SOURCE._.DATA." hidden="1">{"DATA_SET",#N/A,FALSE,"HOURLY SPREAD"}</definedName>
    <definedName name="wrn.PrintHistory." localSheetId="5" hidden="1">{#N/A,#N/A,FALSE,"6004";#N/A,#N/A,FALSE,"6006";#N/A,#N/A,FALSE,"6011";#N/A,#N/A,FALSE,"6019";#N/A,#N/A,FALSE,"6024";#N/A,#N/A,FALSE,"6030";#N/A,#N/A,FALSE,"6031";#N/A,#N/A,FALSE,"6035";#N/A,#N/A,FALSE,"6037";#N/A,#N/A,FALSE,"6051";#N/A,#N/A,FALSE,"6052";#N/A,#N/A,FALSE,"6056";#N/A,#N/A,FALSE,"6057";#N/A,#N/A,FALSE,"6058";#N/A,#N/A,FALSE,"6063";#N/A,#N/A,FALSE,"6087";#N/A,#N/A,FALSE,"6090";#N/A,#N/A,FALSE,"6091";#N/A,#N/A,FALSE,"6092";#N/A,#N/A,FALSE,"6094";#N/A,#N/A,FALSE,"6095";#N/A,#N/A,FALSE,"6097";#N/A,#N/A,FALSE,"6098";#N/A,#N/A,FALSE,"6114";#N/A,#N/A,FALSE,"6118";#N/A,#N/A,FALSE,"6213";#N/A,#N/A,FALSE,"6234";#N/A,#N/A,FALSE,"6236"}</definedName>
    <definedName name="wrn.PrintHistory." hidden="1">{#N/A,#N/A,FALSE,"6004";#N/A,#N/A,FALSE,"6006";#N/A,#N/A,FALSE,"6011";#N/A,#N/A,FALSE,"6019";#N/A,#N/A,FALSE,"6024";#N/A,#N/A,FALSE,"6030";#N/A,#N/A,FALSE,"6031";#N/A,#N/A,FALSE,"6035";#N/A,#N/A,FALSE,"6037";#N/A,#N/A,FALSE,"6051";#N/A,#N/A,FALSE,"6052";#N/A,#N/A,FALSE,"6056";#N/A,#N/A,FALSE,"6057";#N/A,#N/A,FALSE,"6058";#N/A,#N/A,FALSE,"6063";#N/A,#N/A,FALSE,"6087";#N/A,#N/A,FALSE,"6090";#N/A,#N/A,FALSE,"6091";#N/A,#N/A,FALSE,"6092";#N/A,#N/A,FALSE,"6094";#N/A,#N/A,FALSE,"6095";#N/A,#N/A,FALSE,"6097";#N/A,#N/A,FALSE,"6098";#N/A,#N/A,FALSE,"6114";#N/A,#N/A,FALSE,"6118";#N/A,#N/A,FALSE,"6213";#N/A,#N/A,FALSE,"6234";#N/A,#N/A,FALSE,"6236"}</definedName>
    <definedName name="wrn.PrintOther." localSheetId="5" hidden="1">{#N/A,#N/A,FALSE,"Cover";#N/A,#N/A,FALSE,"ProjectSelector";#N/A,#N/A,FALSE,"ProjectTable";#N/A,#N/A,FALSE,"SanGorgonio";#N/A,#N/A,FALSE,"Tehachapi";#N/A,#N/A,FALSE,"Results";#N/A,#N/A,FALSE,"ReplaceForecast"}</definedName>
    <definedName name="wrn.PrintOther." hidden="1">{#N/A,#N/A,FALSE,"Cover";#N/A,#N/A,FALSE,"ProjectSelector";#N/A,#N/A,FALSE,"ProjectTable";#N/A,#N/A,FALSE,"SanGorgonio";#N/A,#N/A,FALSE,"Tehachapi";#N/A,#N/A,FALSE,"Results";#N/A,#N/A,FALSE,"ReplaceForecast"}</definedName>
    <definedName name="wrn.ProofElectricOnly." localSheetId="5" hidden="1">{"Electric Only",#N/A,FALSE,"Hyperion Proof"}</definedName>
    <definedName name="wrn.ProofElectricOnly." hidden="1">{"Electric Only",#N/A,FALSE,"Hyperion Proof"}</definedName>
    <definedName name="wrn.ProofTotal." localSheetId="5" hidden="1">{"Proof Total",#N/A,FALSE,"Hyperion Proof"}</definedName>
    <definedName name="wrn.ProofTotal." hidden="1">{"Proof Total",#N/A,FALSE,"Hyperion Proof"}</definedName>
    <definedName name="wrn.Reformat._.only." localSheetId="5" hidden="1">{#N/A,#N/A,FALSE,"Dec 1999 mapping"}</definedName>
    <definedName name="wrn.Reformat._.only." hidden="1">{#N/A,#N/A,FALSE,"Dec 1999 mapping"}</definedName>
    <definedName name="wrn.SALES._.VAR._.95._.BUDGET." localSheetId="5" hidden="1">{"PRINT",#N/A,TRUE,"APPA";"PRINT",#N/A,TRUE,"APS";"PRINT",#N/A,TRUE,"BHPL";"PRINT",#N/A,TRUE,"BHPL2";"PRINT",#N/A,TRUE,"CDWR";"PRINT",#N/A,TRUE,"EWEB";"PRINT",#N/A,TRUE,"LADWP";"PRINT",#N/A,TRUE,"NEVBASE"}</definedName>
    <definedName name="wrn.SALES._.VAR._.95._.BUDGET." hidden="1">{"PRINT",#N/A,TRUE,"APPA";"PRINT",#N/A,TRUE,"APS";"PRINT",#N/A,TRUE,"BHPL";"PRINT",#N/A,TRUE,"BHPL2";"PRINT",#N/A,TRUE,"CDWR";"PRINT",#N/A,TRUE,"EWEB";"PRINT",#N/A,TRUE,"LADWP";"PRINT",#N/A,TRUE,"NEVBASE"}</definedName>
    <definedName name="wrn.Section1." localSheetId="5" hidden="1">{#N/A,#N/A,TRUE,"Section1";"SavingsTop",#N/A,TRUE,"SumSavings";#N/A,#N/A,TRUE,"GraphSum";"SavingsAll",#N/A,TRUE,"SumSavings";#N/A,#N/A,TRUE,"Inputs";#N/A,#N/A,TRUE,"Scenarios";#N/A,#N/A,TRUE,"LineLoss";#N/A,#N/A,TRUE,"Summary";#N/A,#N/A,TRUE,"TermSummary";#N/A,#N/A,TRUE,"NetRates";#N/A,#N/A,TRUE,"PPAtypes"}</definedName>
    <definedName name="wrn.Section1." hidden="1">{#N/A,#N/A,TRUE,"Section1";"SavingsTop",#N/A,TRUE,"SumSavings";#N/A,#N/A,TRUE,"GraphSum";"SavingsAll",#N/A,TRUE,"SumSavings";#N/A,#N/A,TRUE,"Inputs";#N/A,#N/A,TRUE,"Scenarios";#N/A,#N/A,TRUE,"LineLoss";#N/A,#N/A,TRUE,"Summary";#N/A,#N/A,TRUE,"TermSummary";#N/A,#N/A,TRUE,"NetRates";#N/A,#N/A,TRUE,"PPAtypes"}</definedName>
    <definedName name="wrn.Section1Summaries." localSheetId="5" hidden="1">{#N/A,#N/A,TRUE,"Section1";#N/A,#N/A,TRUE,"SumF";#N/A,#N/A,TRUE,"FigExchange";#N/A,#N/A,TRUE,"Escalation";#N/A,#N/A,TRUE,"GraphEscalate";#N/A,#N/A,TRUE,"Scenarios"}</definedName>
    <definedName name="wrn.Section1Summaries." hidden="1">{#N/A,#N/A,TRUE,"Section1";#N/A,#N/A,TRUE,"SumF";#N/A,#N/A,TRUE,"FigExchange";#N/A,#N/A,TRUE,"Escalation";#N/A,#N/A,TRUE,"GraphEscalate";#N/A,#N/A,TRUE,"Scenarios"}</definedName>
    <definedName name="wrn.Section2." localSheetId="5" hidden="1">{#N/A,#N/A,TRUE,"Section2";#N/A,#N/A,TRUE,"OverPymt";#N/A,#N/A,TRUE,"Energy";#N/A,#N/A,TRUE,"EnergyDiff1";#N/A,#N/A,TRUE,"EnergyDiff2";#N/A,#N/A,TRUE,"CapPerformance";#N/A,#N/A,TRUE,"BonusPerformance";#N/A,#N/A,TRUE,"BonusFormula";#N/A,#N/A,TRUE,"GraphPymt"}</definedName>
    <definedName name="wrn.Section2." hidden="1">{#N/A,#N/A,TRUE,"Section2";#N/A,#N/A,TRUE,"OverPymt";#N/A,#N/A,TRUE,"Energy";#N/A,#N/A,TRUE,"EnergyDiff1";#N/A,#N/A,TRUE,"EnergyDiff2";#N/A,#N/A,TRUE,"CapPerformance";#N/A,#N/A,TRUE,"BonusPerformance";#N/A,#N/A,TRUE,"BonusFormula";#N/A,#N/A,TRUE,"GraphPymt"}</definedName>
    <definedName name="wrn.Section2TotalProjectCost." localSheetId="5" hidden="1">{#N/A,#N/A,TRUE,"Section2";#N/A,#N/A,TRUE,"TPCestimate";#N/A,#N/A,TRUE,"SumTPC";#N/A,#N/A,TRUE,"ConstrLoan";#N/A,#N/A,TRUE,"FigBalance";#N/A,#N/A,TRUE,"DEV27air";#N/A,#N/A,TRUE,"Graph27air";#N/A,#N/A,TRUE,"PreOp"}</definedName>
    <definedName name="wrn.Section2TotalProjectCost." hidden="1">{#N/A,#N/A,TRUE,"Section2";#N/A,#N/A,TRUE,"TPCestimate";#N/A,#N/A,TRUE,"SumTPC";#N/A,#N/A,TRUE,"ConstrLoan";#N/A,#N/A,TRUE,"FigBalance";#N/A,#N/A,TRUE,"DEV27air";#N/A,#N/A,TRUE,"Graph27air";#N/A,#N/A,TRUE,"PreOp"}</definedName>
    <definedName name="wrn.Section3." localSheetId="5" hidden="1">{#N/A,#N/A,TRUE,"Section3";#N/A,#N/A,TRUE,"BaseYear";#N/A,#N/A,TRUE,"GenHistory";#N/A,#N/A,TRUE,"GenGraph";#N/A,#N/A,TRUE,"MonthCompare";#N/A,#N/A,TRUE,"HourHistory";#N/A,#N/A,TRUE,"PayHistory";#N/A,#N/A,TRUE,"PayGraphs";#N/A,#N/A,TRUE,"ReplaceForecast";#N/A,#N/A,TRUE,"PPAforecast";#N/A,#N/A,TRUE,"OLSier"}</definedName>
    <definedName name="wrn.Section3." hidden="1">{#N/A,#N/A,TRUE,"Section3";#N/A,#N/A,TRUE,"BaseYear";#N/A,#N/A,TRUE,"GenHistory";#N/A,#N/A,TRUE,"GenGraph";#N/A,#N/A,TRUE,"MonthCompare";#N/A,#N/A,TRUE,"HourHistory";#N/A,#N/A,TRUE,"PayHistory";#N/A,#N/A,TRUE,"PayGraphs";#N/A,#N/A,TRUE,"ReplaceForecast";#N/A,#N/A,TRUE,"PPAforecast";#N/A,#N/A,TRUE,"OLSier"}</definedName>
    <definedName name="wrn.Section3PowerPlantCompany." localSheetId="5" hidden="1">{#N/A,#N/A,TRUE,"Section3";#N/A,#N/A,TRUE,"Tax";#N/A,#N/A,TRUE,"Dividend";#N/A,#N/A,TRUE,"Depreciation";#N/A,#N/A,TRUE,"Balance";#N/A,#N/A,TRUE,"SaleGain";#N/A,#N/A,TRUE,"RevExp";#N/A,#N/A,TRUE,"PIG";#N/A,#N/A,TRUE,"GraphPlant"}</definedName>
    <definedName name="wrn.Section3PowerPlantCompany." hidden="1">{#N/A,#N/A,TRUE,"Section3";#N/A,#N/A,TRUE,"Tax";#N/A,#N/A,TRUE,"Dividend";#N/A,#N/A,TRUE,"Depreciation";#N/A,#N/A,TRUE,"Balance";#N/A,#N/A,TRUE,"SaleGain";#N/A,#N/A,TRUE,"RevExp";#N/A,#N/A,TRUE,"PIG";#N/A,#N/A,TRUE,"GraphPlant"}</definedName>
    <definedName name="wrn.Section4." localSheetId="5" hidden="1">{#N/A,#N/A,TRUE,"Section4";#N/A,#N/A,TRUE,"Tariffwksht";#N/A,#N/A,TRUE,"TariffINFO";#N/A,#N/A,TRUE,"Generation";#N/A,#N/A,TRUE,"PPAsum";#N/A,#N/A,TRUE,"PPApayments";#N/A,#N/A,TRUE,"RevExp";#N/A,#N/A,TRUE,"GraphRevenue";#N/A,#N/A,TRUE,"GraphRevExp"}</definedName>
    <definedName name="wrn.Section4." hidden="1">{#N/A,#N/A,TRUE,"Section4";#N/A,#N/A,TRUE,"Tariffwksht";#N/A,#N/A,TRUE,"TariffINFO";#N/A,#N/A,TRUE,"Generation";#N/A,#N/A,TRUE,"PPAsum";#N/A,#N/A,TRUE,"PPApayments";#N/A,#N/A,TRUE,"RevExp";#N/A,#N/A,TRUE,"GraphRevenue";#N/A,#N/A,TRUE,"GraphRevExp"}</definedName>
    <definedName name="wrn.Section4Revenue." localSheetId="5" hidden="1">{#N/A,#N/A,TRUE,"Section4";#N/A,#N/A,TRUE,"PPAtable";#N/A,#N/A,TRUE,"RFPtable";#N/A,#N/A,TRUE,"RevCap";#N/A,#N/A,TRUE,"RevOther";#N/A,#N/A,TRUE,"RevGas";#N/A,#N/A,TRUE,"GraphRev"}</definedName>
    <definedName name="wrn.Section4Revenue." hidden="1">{#N/A,#N/A,TRUE,"Section4";#N/A,#N/A,TRUE,"PPAtable";#N/A,#N/A,TRUE,"RFPtable";#N/A,#N/A,TRUE,"RevCap";#N/A,#N/A,TRUE,"RevOther";#N/A,#N/A,TRUE,"RevGas";#N/A,#N/A,TRUE,"GraphRev"}</definedName>
    <definedName name="wrn.Section5." localSheetId="5" hidden="1">{#N/A,#N/A,TRUE,"Section5";#N/A,#N/A,TRUE,"Coal";#N/A,#N/A,TRUE,"Fuel";#N/A,#N/A,TRUE,"OMwksht";#N/A,#N/A,TRUE,"VOM";#N/A,#N/A,TRUE,"FOM";#N/A,#N/A,TRUE,"Debt";#N/A,#N/A,TRUE,"LoanSchedules";#N/A,#N/A,TRUE,"GraphExp";#N/A,#N/A,TRUE,"Conversions"}</definedName>
    <definedName name="wrn.Section5." hidden="1">{#N/A,#N/A,TRUE,"Section5";#N/A,#N/A,TRUE,"Coal";#N/A,#N/A,TRUE,"Fuel";#N/A,#N/A,TRUE,"OMwksht";#N/A,#N/A,TRUE,"VOM";#N/A,#N/A,TRUE,"FOM";#N/A,#N/A,TRUE,"Debt";#N/A,#N/A,TRUE,"LoanSchedules";#N/A,#N/A,TRUE,"GraphExp";#N/A,#N/A,TRUE,"Conversions"}</definedName>
    <definedName name="wrn.Section6Equipment." localSheetId="5" hidden="1">{#N/A,#N/A,TRUE,"Section6";#N/A,#N/A,TRUE,"OHcycles";#N/A,#N/A,TRUE,"OHtiming";#N/A,#N/A,TRUE,"OHcosts";#N/A,#N/A,TRUE,"GTdegradation";#N/A,#N/A,TRUE,"GTperformance";#N/A,#N/A,TRUE,"GraphEquip"}</definedName>
    <definedName name="wrn.Section6Equipment." hidden="1">{#N/A,#N/A,TRUE,"Section6";#N/A,#N/A,TRUE,"OHcycles";#N/A,#N/A,TRUE,"OHtiming";#N/A,#N/A,TRUE,"OHcosts";#N/A,#N/A,TRUE,"GTdegradation";#N/A,#N/A,TRUE,"GTperformance";#N/A,#N/A,TRUE,"GraphEquip"}</definedName>
    <definedName name="wrn.Section7DebtService." localSheetId="5" hidden="1">{#N/A,#N/A,TRUE,"Section7";#N/A,#N/A,TRUE,"DebtService";#N/A,#N/A,TRUE,"LoanSchedules";#N/A,#N/A,TRUE,"GraphDebt"}</definedName>
    <definedName name="wrn.Section7DebtService." hidden="1">{#N/A,#N/A,TRUE,"Section7";#N/A,#N/A,TRUE,"DebtService";#N/A,#N/A,TRUE,"LoanSchedules";#N/A,#N/A,TRUE,"GraphDebt"}</definedName>
    <definedName name="wrn.Sept._.Dec._.March._.IS." localSheetId="5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Sept._.Dec._.March._.IS.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SponsorSection." localSheetId="5" hidden="1">{#N/A,#N/A,TRUE,"Cover";#N/A,#N/A,TRUE,"Contents";#N/A,#N/A,TRUE,"Organization";#N/A,#N/A,TRUE,"SumSponsor";#N/A,#N/A,TRUE,"Plant1";#N/A,#N/A,TRUE,"Plant2";#N/A,#N/A,TRUE,"Sponsors";#N/A,#N/A,TRUE,"ElPaso1";#N/A,#N/A,TRUE,"GraphSponsor"}</definedName>
    <definedName name="wrn.SponsorSection." hidden="1">{#N/A,#N/A,TRUE,"Cover";#N/A,#N/A,TRUE,"Contents";#N/A,#N/A,TRUE,"Organization";#N/A,#N/A,TRUE,"SumSponsor";#N/A,#N/A,TRUE,"Plant1";#N/A,#N/A,TRUE,"Plant2";#N/A,#N/A,TRUE,"Sponsors";#N/A,#N/A,TRUE,"ElPaso1";#N/A,#N/A,TRUE,"GraphSponsor"}</definedName>
    <definedName name="wrn.Standard." localSheetId="5" hidden="1">{"YTD-Total",#N/A,FALSE,"Provision"}</definedName>
    <definedName name="wrn.Standard." hidden="1">{"YTD-Total",#N/A,FALSE,"Provision"}</definedName>
    <definedName name="wrn.Standard._.NonUtility._.Only." localSheetId="5" hidden="1">{"YTD-NonUtility",#N/A,FALSE,"Prov NonUtility"}</definedName>
    <definedName name="wrn.Standard._.NonUtility._.Only." hidden="1">{"YTD-NonUtility",#N/A,FALSE,"Prov NonUtility"}</definedName>
    <definedName name="wrn.Standard._.Utility._.Only." localSheetId="5" hidden="1">{"YTD-Utility",#N/A,FALSE,"Prov Utility"}</definedName>
    <definedName name="wrn.Standard._.Utility._.Only." hidden="1">{"YTD-Utility",#N/A,FALSE,"Prov Utility"}</definedName>
    <definedName name="wrn.Summary." localSheetId="5" hidden="1">{#N/A,#N/A,FALSE,"Sum Qtr";#N/A,#N/A,FALSE,"Oper Sum";#N/A,#N/A,FALSE,"Land Sales";#N/A,#N/A,FALSE,"Finance";#N/A,#N/A,FALSE,"Oper Ass"}</definedName>
    <definedName name="wrn.Summary." hidden="1">{#N/A,#N/A,FALSE,"Sum Qtr";#N/A,#N/A,FALSE,"Oper Sum";#N/A,#N/A,FALSE,"Land Sales";#N/A,#N/A,FALSE,"Finance";#N/A,#N/A,FALSE,"Oper Ass"}</definedName>
    <definedName name="wrn.Summary._.View." localSheetId="5" hidden="1">{#N/A,#N/A,FALSE,"Consltd-For contngcy"}</definedName>
    <definedName name="wrn.Summary._.View." hidden="1">{#N/A,#N/A,FALSE,"Consltd-For contngcy"}</definedName>
    <definedName name="wrn.Total._.Summary." localSheetId="5" hidden="1">{"Total Summary",#N/A,FALSE,"Summary"}</definedName>
    <definedName name="wrn.Total._.Summary." hidden="1">{"Total Summary",#N/A,FALSE,"Summary"}</definedName>
    <definedName name="wrn.UK._.Conversion._.Only." localSheetId="5" hidden="1">{#N/A,#N/A,FALSE,"Dec 1999 UK Continuing Ops"}</definedName>
    <definedName name="wrn.UK._.Conversion._.Only." hidden="1">{#N/A,#N/A,FALSE,"Dec 1999 UK Continuing Ops"}</definedName>
    <definedName name="wrn.YearEnd." localSheetId="5" hidden="1">{"Factors Pages 1-2",#N/A,FALSE,"Variables";"Factors Page 3",#N/A,FALSE,"Variables";"Factors Page 4",#N/A,FALSE,"Variables";"Factors Page 5",#N/A,FALSE,"Variables";"YE Pages 7-26",#N/A,FALSE,"Variables"}</definedName>
    <definedName name="wrn.YearEnd." hidden="1">{"Factors Pages 1-2",#N/A,FALSE,"Variables";"Factors Page 3",#N/A,FALSE,"Variables";"Factors Page 4",#N/A,FALSE,"Variables";"Factors Page 5",#N/A,FALSE,"Variables";"YE Pages 7-26",#N/A,FALSE,"Variables"}</definedName>
    <definedName name="y" localSheetId="5" hidden="1">#REF!</definedName>
    <definedName name="y" hidden="1">#REF!</definedName>
    <definedName name="YearEndFactors">#REF!</definedName>
    <definedName name="YearEndInput">#REF!</definedName>
    <definedName name="yesterdayscurves">#REF!</definedName>
    <definedName name="z" localSheetId="5" hidden="1">#REF!</definedName>
    <definedName name="z" hidden="1">#REF!</definedName>
    <definedName name="Z_01844156_6462_4A28_9785_1A86F4D0C834_.wvu.PrintTitles" localSheetId="5" hidden="1">#REF!</definedName>
    <definedName name="Z_01844156_6462_4A28_9785_1A86F4D0C834_.wvu.PrintTitles" hidden="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48" i="1" l="1"/>
  <c r="D49" i="1"/>
  <c r="E269" i="2" l="1"/>
  <c r="E222" i="2"/>
  <c r="E201" i="2"/>
  <c r="E202" i="2"/>
  <c r="E95" i="2"/>
  <c r="E48" i="2"/>
  <c r="E27" i="2"/>
  <c r="E28" i="2"/>
  <c r="R269" i="2" l="1"/>
  <c r="R269" i="17" s="1"/>
  <c r="Q269" i="2"/>
  <c r="Q269" i="17" s="1"/>
  <c r="P269" i="2"/>
  <c r="P269" i="17" s="1"/>
  <c r="O269" i="2"/>
  <c r="O269" i="17" s="1"/>
  <c r="N269" i="2"/>
  <c r="N269" i="17" s="1"/>
  <c r="M269" i="2"/>
  <c r="M269" i="17" s="1"/>
  <c r="L269" i="2"/>
  <c r="L269" i="17" s="1"/>
  <c r="K269" i="2"/>
  <c r="K269" i="17" s="1"/>
  <c r="J269" i="2"/>
  <c r="J269" i="17" s="1"/>
  <c r="I269" i="2"/>
  <c r="I269" i="17" s="1"/>
  <c r="H269" i="2"/>
  <c r="H269" i="17" s="1"/>
  <c r="G269" i="2"/>
  <c r="D223" i="1"/>
  <c r="R222" i="2"/>
  <c r="R222" i="17" s="1"/>
  <c r="Q222" i="2"/>
  <c r="Q222" i="17" s="1"/>
  <c r="P222" i="2"/>
  <c r="P222" i="17" s="1"/>
  <c r="O222" i="2"/>
  <c r="O222" i="17" s="1"/>
  <c r="N222" i="2"/>
  <c r="N222" i="17" s="1"/>
  <c r="M222" i="2"/>
  <c r="M222" i="17" s="1"/>
  <c r="L222" i="2"/>
  <c r="L222" i="17" s="1"/>
  <c r="K222" i="2"/>
  <c r="K222" i="17" s="1"/>
  <c r="J222" i="2"/>
  <c r="J222" i="17" s="1"/>
  <c r="I222" i="2"/>
  <c r="I222" i="17" s="1"/>
  <c r="H222" i="2"/>
  <c r="H222" i="17" s="1"/>
  <c r="R202" i="2"/>
  <c r="R202" i="17" s="1"/>
  <c r="Q202" i="2"/>
  <c r="Q202" i="17" s="1"/>
  <c r="P202" i="2"/>
  <c r="P202" i="17" s="1"/>
  <c r="O202" i="2"/>
  <c r="O202" i="17" s="1"/>
  <c r="N202" i="2"/>
  <c r="N202" i="17" s="1"/>
  <c r="M202" i="2"/>
  <c r="M202" i="17" s="1"/>
  <c r="L202" i="2"/>
  <c r="L202" i="17" s="1"/>
  <c r="K202" i="2"/>
  <c r="K202" i="17" s="1"/>
  <c r="J202" i="2"/>
  <c r="J202" i="17" s="1"/>
  <c r="I202" i="2"/>
  <c r="I202" i="17" s="1"/>
  <c r="H202" i="2"/>
  <c r="H202" i="17" s="1"/>
  <c r="G202" i="2"/>
  <c r="R201" i="2"/>
  <c r="R201" i="17" s="1"/>
  <c r="Q201" i="2"/>
  <c r="Q201" i="17" s="1"/>
  <c r="P201" i="2"/>
  <c r="P201" i="17" s="1"/>
  <c r="O201" i="2"/>
  <c r="O201" i="17" s="1"/>
  <c r="N201" i="2"/>
  <c r="N201" i="17" s="1"/>
  <c r="M201" i="2"/>
  <c r="M201" i="17" s="1"/>
  <c r="L201" i="2"/>
  <c r="L201" i="17" s="1"/>
  <c r="K201" i="2"/>
  <c r="K201" i="17" s="1"/>
  <c r="J201" i="2"/>
  <c r="J201" i="17" s="1"/>
  <c r="I201" i="2"/>
  <c r="I201" i="17" s="1"/>
  <c r="H201" i="2"/>
  <c r="H201" i="17" s="1"/>
  <c r="G201" i="2"/>
  <c r="D323" i="1" l="1"/>
  <c r="D325" i="1"/>
  <c r="D324" i="1"/>
  <c r="G201" i="17"/>
  <c r="F201" i="17" s="1"/>
  <c r="F201" i="2"/>
  <c r="G269" i="17"/>
  <c r="F269" i="17" s="1"/>
  <c r="F269" i="2"/>
  <c r="G202" i="17"/>
  <c r="F202" i="17" s="1"/>
  <c r="F202" i="2"/>
  <c r="D222" i="1"/>
  <c r="G222" i="2"/>
  <c r="D344" i="1"/>
  <c r="D345" i="1"/>
  <c r="D269" i="1"/>
  <c r="D202" i="1"/>
  <c r="G95" i="2"/>
  <c r="H95" i="2"/>
  <c r="H95" i="17" s="1"/>
  <c r="I95" i="2"/>
  <c r="I95" i="17" s="1"/>
  <c r="J95" i="2"/>
  <c r="J95" i="17" s="1"/>
  <c r="K95" i="2"/>
  <c r="K95" i="17" s="1"/>
  <c r="L95" i="2"/>
  <c r="L95" i="17" s="1"/>
  <c r="M95" i="2"/>
  <c r="M95" i="17" s="1"/>
  <c r="N95" i="2"/>
  <c r="N95" i="17" s="1"/>
  <c r="O95" i="2"/>
  <c r="O95" i="17" s="1"/>
  <c r="P95" i="2"/>
  <c r="P95" i="17" s="1"/>
  <c r="Q95" i="2"/>
  <c r="Q95" i="17" s="1"/>
  <c r="R95" i="2"/>
  <c r="R95" i="17" s="1"/>
  <c r="G48" i="2"/>
  <c r="H48" i="2"/>
  <c r="H48" i="17" s="1"/>
  <c r="I48" i="2"/>
  <c r="I48" i="17" s="1"/>
  <c r="J48" i="2"/>
  <c r="J48" i="17" s="1"/>
  <c r="K48" i="2"/>
  <c r="K48" i="17" s="1"/>
  <c r="L48" i="2"/>
  <c r="L48" i="17" s="1"/>
  <c r="M48" i="2"/>
  <c r="M48" i="17" s="1"/>
  <c r="N48" i="2"/>
  <c r="N48" i="17" s="1"/>
  <c r="O48" i="2"/>
  <c r="O48" i="17" s="1"/>
  <c r="P48" i="2"/>
  <c r="P48" i="17" s="1"/>
  <c r="Q48" i="2"/>
  <c r="Q48" i="17" s="1"/>
  <c r="R48" i="2"/>
  <c r="R48" i="17" s="1"/>
  <c r="G27" i="2"/>
  <c r="H27" i="2"/>
  <c r="H27" i="17" s="1"/>
  <c r="I27" i="2"/>
  <c r="I27" i="17" s="1"/>
  <c r="J27" i="2"/>
  <c r="J27" i="17" s="1"/>
  <c r="K27" i="2"/>
  <c r="K27" i="17" s="1"/>
  <c r="L27" i="2"/>
  <c r="L27" i="17" s="1"/>
  <c r="M27" i="2"/>
  <c r="M27" i="17" s="1"/>
  <c r="N27" i="2"/>
  <c r="N27" i="17" s="1"/>
  <c r="O27" i="2"/>
  <c r="O27" i="17" s="1"/>
  <c r="P27" i="2"/>
  <c r="P27" i="17" s="1"/>
  <c r="Q27" i="2"/>
  <c r="Q27" i="17" s="1"/>
  <c r="R27" i="2"/>
  <c r="R27" i="17" s="1"/>
  <c r="G28" i="2"/>
  <c r="H28" i="2"/>
  <c r="H28" i="17" s="1"/>
  <c r="I28" i="2"/>
  <c r="I28" i="17" s="1"/>
  <c r="J28" i="2"/>
  <c r="J28" i="17" s="1"/>
  <c r="K28" i="2"/>
  <c r="K28" i="17" s="1"/>
  <c r="L28" i="2"/>
  <c r="L28" i="17" s="1"/>
  <c r="M28" i="2"/>
  <c r="M28" i="17" s="1"/>
  <c r="N28" i="2"/>
  <c r="N28" i="17" s="1"/>
  <c r="O28" i="2"/>
  <c r="O28" i="17" s="1"/>
  <c r="P28" i="2"/>
  <c r="P28" i="17" s="1"/>
  <c r="Q28" i="2"/>
  <c r="Q28" i="17" s="1"/>
  <c r="R28" i="2"/>
  <c r="R28" i="17" s="1"/>
  <c r="F27" i="2" l="1"/>
  <c r="G27" i="17"/>
  <c r="F27" i="17" s="1"/>
  <c r="F95" i="2"/>
  <c r="G95" i="17"/>
  <c r="F95" i="17" s="1"/>
  <c r="F48" i="2"/>
  <c r="G48" i="17"/>
  <c r="F48" i="17" s="1"/>
  <c r="F28" i="2"/>
  <c r="G28" i="17"/>
  <c r="F28" i="17" s="1"/>
  <c r="G222" i="17"/>
  <c r="F222" i="17" s="1"/>
  <c r="F222" i="2"/>
  <c r="D95" i="1"/>
  <c r="D155" i="1"/>
  <c r="D201" i="1"/>
  <c r="D28" i="1"/>
  <c r="D27" i="1"/>
  <c r="R177" i="2" l="1"/>
  <c r="Q177" i="2"/>
  <c r="P177" i="2"/>
  <c r="O177" i="2" l="1"/>
  <c r="N177" i="2"/>
  <c r="M177" i="2"/>
  <c r="L177" i="2"/>
  <c r="K177" i="2"/>
  <c r="J177" i="2"/>
  <c r="E241" i="2" l="1"/>
  <c r="E182" i="2"/>
  <c r="E67" i="2"/>
  <c r="E10" i="2"/>
  <c r="G182" i="2" l="1"/>
  <c r="G10" i="2"/>
  <c r="G10" i="17" l="1"/>
  <c r="G182" i="17"/>
  <c r="G67" i="2"/>
  <c r="G241" i="2"/>
  <c r="G67" i="17" l="1"/>
  <c r="G241" i="17"/>
  <c r="E210" i="2"/>
  <c r="G210" i="2" s="1"/>
  <c r="G210" i="17" s="1"/>
  <c r="E36" i="2"/>
  <c r="G36" i="2" l="1"/>
  <c r="G36" i="17" s="1"/>
  <c r="P10" i="18" l="1"/>
  <c r="K12" i="18" l="1"/>
  <c r="G12" i="18"/>
  <c r="N12" i="18"/>
  <c r="J12" i="18"/>
  <c r="F12" i="18"/>
  <c r="P11" i="18"/>
  <c r="M12" i="18"/>
  <c r="I12" i="18"/>
  <c r="E12" i="18"/>
  <c r="L12" i="18"/>
  <c r="H12" i="18"/>
  <c r="D12" i="18"/>
  <c r="C12" i="18"/>
  <c r="P12" i="18" l="1"/>
  <c r="K6" i="18" l="1"/>
  <c r="G6" i="18"/>
  <c r="M6" i="18"/>
  <c r="I6" i="18"/>
  <c r="E6" i="18"/>
  <c r="P5" i="18"/>
  <c r="L6" i="18"/>
  <c r="H6" i="18"/>
  <c r="D6" i="18"/>
  <c r="P4" i="18"/>
  <c r="N6" i="18"/>
  <c r="J6" i="18"/>
  <c r="F6" i="18"/>
  <c r="C6" i="18"/>
  <c r="P6" i="18" l="1"/>
  <c r="M43" i="19" l="1"/>
  <c r="M44" i="19"/>
  <c r="M45" i="19"/>
  <c r="M46" i="19"/>
  <c r="M47" i="19"/>
  <c r="M48" i="19"/>
  <c r="M49" i="19"/>
  <c r="M50" i="19"/>
  <c r="M51" i="19"/>
  <c r="M52" i="19"/>
  <c r="M53" i="19"/>
  <c r="B43" i="19"/>
  <c r="B44" i="19"/>
  <c r="B45" i="19"/>
  <c r="B46" i="19"/>
  <c r="B47" i="19"/>
  <c r="B48" i="19"/>
  <c r="B49" i="19"/>
  <c r="B50" i="19"/>
  <c r="B51" i="19"/>
  <c r="B52" i="19"/>
  <c r="B53" i="19"/>
  <c r="B42" i="19"/>
  <c r="M42" i="19"/>
  <c r="I177" i="2" l="1"/>
  <c r="H177" i="2"/>
  <c r="G177" i="2"/>
  <c r="R177" i="17" l="1"/>
  <c r="Q177" i="17"/>
  <c r="P177" i="17"/>
  <c r="O177" i="17"/>
  <c r="N177" i="17"/>
  <c r="M177" i="17"/>
  <c r="L177" i="17"/>
  <c r="K177" i="17"/>
  <c r="J177" i="17"/>
  <c r="I177" i="17"/>
  <c r="H177" i="17"/>
  <c r="G177" i="17"/>
  <c r="E327" i="2" l="1"/>
  <c r="E326" i="2"/>
  <c r="E325" i="2"/>
  <c r="E322" i="2"/>
  <c r="E321" i="2"/>
  <c r="E320" i="2"/>
  <c r="E314" i="2"/>
  <c r="E313" i="2"/>
  <c r="E311" i="2"/>
  <c r="E310" i="2"/>
  <c r="E309" i="2"/>
  <c r="E308" i="2"/>
  <c r="E307" i="2"/>
  <c r="E277" i="2"/>
  <c r="E276" i="2"/>
  <c r="E275" i="2"/>
  <c r="E274" i="2"/>
  <c r="E273" i="2"/>
  <c r="E272" i="2"/>
  <c r="E271" i="2"/>
  <c r="E270" i="2"/>
  <c r="E268" i="2"/>
  <c r="E267" i="2"/>
  <c r="E266" i="2"/>
  <c r="E265" i="2"/>
  <c r="E264" i="2"/>
  <c r="E263" i="2"/>
  <c r="E262" i="2"/>
  <c r="E261" i="2"/>
  <c r="E260" i="2"/>
  <c r="E259" i="2"/>
  <c r="E258" i="2"/>
  <c r="E257" i="2"/>
  <c r="E256" i="2"/>
  <c r="E255" i="2"/>
  <c r="E254" i="2"/>
  <c r="E253" i="2"/>
  <c r="E252" i="2"/>
  <c r="E251" i="2"/>
  <c r="E250" i="2"/>
  <c r="E249" i="2"/>
  <c r="E248" i="2"/>
  <c r="E247" i="2"/>
  <c r="E246" i="2"/>
  <c r="E245" i="2"/>
  <c r="E244" i="2"/>
  <c r="E243" i="2"/>
  <c r="E242" i="2"/>
  <c r="E240" i="2"/>
  <c r="E239" i="2"/>
  <c r="E238" i="2"/>
  <c r="E237" i="2"/>
  <c r="E236" i="2"/>
  <c r="E235" i="2"/>
  <c r="E234" i="2"/>
  <c r="E233" i="2"/>
  <c r="E219" i="2"/>
  <c r="E217" i="2"/>
  <c r="E212" i="2"/>
  <c r="E208" i="2"/>
  <c r="E207" i="2"/>
  <c r="E200" i="2"/>
  <c r="E183" i="2"/>
  <c r="E181" i="2"/>
  <c r="E86" i="2"/>
  <c r="E85" i="2"/>
  <c r="E84" i="2"/>
  <c r="E158" i="2"/>
  <c r="E157" i="2"/>
  <c r="E156" i="2"/>
  <c r="E153" i="2"/>
  <c r="E152" i="2"/>
  <c r="E151" i="2"/>
  <c r="E145" i="2"/>
  <c r="E144" i="2"/>
  <c r="E142" i="2"/>
  <c r="E141" i="2"/>
  <c r="E140" i="2"/>
  <c r="E139" i="2"/>
  <c r="E138" i="2"/>
  <c r="E103" i="2"/>
  <c r="E102" i="2"/>
  <c r="E101" i="2"/>
  <c r="E100" i="2"/>
  <c r="E99" i="2"/>
  <c r="E98" i="2"/>
  <c r="E97" i="2"/>
  <c r="E96" i="2"/>
  <c r="E94" i="2"/>
  <c r="E93" i="2"/>
  <c r="E92" i="2"/>
  <c r="E91" i="2"/>
  <c r="E90" i="2"/>
  <c r="E89" i="2"/>
  <c r="E88" i="2"/>
  <c r="E87" i="2"/>
  <c r="E83" i="2"/>
  <c r="E82" i="2"/>
  <c r="E81" i="2"/>
  <c r="E80" i="2"/>
  <c r="E79" i="2"/>
  <c r="E78" i="2"/>
  <c r="E77" i="2"/>
  <c r="E76" i="2"/>
  <c r="E75" i="2"/>
  <c r="E74" i="2"/>
  <c r="E73" i="2"/>
  <c r="E72" i="2"/>
  <c r="E71" i="2"/>
  <c r="E70" i="2"/>
  <c r="E69" i="2"/>
  <c r="E68" i="2"/>
  <c r="E66" i="2"/>
  <c r="E65" i="2"/>
  <c r="E64" i="2"/>
  <c r="E63" i="2"/>
  <c r="E62" i="2"/>
  <c r="E61" i="2"/>
  <c r="E60" i="2"/>
  <c r="E59" i="2"/>
  <c r="G219" i="2" l="1"/>
  <c r="G219" i="17" s="1"/>
  <c r="G217" i="2"/>
  <c r="G217" i="17" s="1"/>
  <c r="E45" i="2"/>
  <c r="E43" i="2"/>
  <c r="E38" i="2"/>
  <c r="E34" i="2"/>
  <c r="E33" i="2"/>
  <c r="E26" i="2"/>
  <c r="E11" i="2"/>
  <c r="E9" i="2"/>
  <c r="Q58" i="19" l="1"/>
  <c r="S37" i="19" l="1"/>
  <c r="W37" i="19"/>
  <c r="V54" i="19"/>
  <c r="Y25" i="19"/>
  <c r="Y29" i="19"/>
  <c r="R54" i="19"/>
  <c r="P54" i="19"/>
  <c r="T54" i="19"/>
  <c r="Y46" i="19"/>
  <c r="Y50" i="19"/>
  <c r="Q37" i="19"/>
  <c r="U37" i="19"/>
  <c r="P37" i="19"/>
  <c r="T37" i="19"/>
  <c r="Y30" i="19"/>
  <c r="Y34" i="19"/>
  <c r="Q54" i="19"/>
  <c r="U54" i="19"/>
  <c r="Y45" i="19"/>
  <c r="Y49" i="19"/>
  <c r="Y53" i="19"/>
  <c r="R37" i="19"/>
  <c r="V37" i="19"/>
  <c r="Y27" i="19"/>
  <c r="Y31" i="19"/>
  <c r="Y33" i="19"/>
  <c r="Y35" i="19"/>
  <c r="Y44" i="19"/>
  <c r="Y48" i="19"/>
  <c r="Y52" i="19"/>
  <c r="Y28" i="19"/>
  <c r="Y32" i="19"/>
  <c r="Y36" i="19"/>
  <c r="S54" i="19"/>
  <c r="W54" i="19"/>
  <c r="Y43" i="19"/>
  <c r="Y47" i="19"/>
  <c r="Y51" i="19"/>
  <c r="Y26" i="19"/>
  <c r="Y42" i="19"/>
  <c r="Y54" i="19" l="1"/>
  <c r="Y37" i="19"/>
  <c r="U16" i="19" s="1"/>
  <c r="S16" i="19" l="1"/>
  <c r="S17" i="19" s="1"/>
  <c r="V16" i="19"/>
  <c r="V17" i="19" s="1"/>
  <c r="U17" i="19"/>
  <c r="T16" i="19"/>
  <c r="T17" i="19" s="1"/>
  <c r="P16" i="19"/>
  <c r="R16" i="19"/>
  <c r="Q16" i="19"/>
  <c r="Q17" i="19" s="1"/>
  <c r="R17" i="19" l="1"/>
  <c r="B5" i="19" s="1"/>
  <c r="B4" i="19"/>
  <c r="P17" i="19"/>
  <c r="W16" i="19"/>
  <c r="E345" i="2" l="1"/>
  <c r="E344" i="2"/>
  <c r="E44" i="2"/>
  <c r="E218" i="2"/>
  <c r="W17" i="19"/>
  <c r="E301" i="2"/>
  <c r="E355" i="2"/>
  <c r="E351" i="2"/>
  <c r="E347" i="2"/>
  <c r="E341" i="2"/>
  <c r="E297" i="2"/>
  <c r="E228" i="2"/>
  <c r="E204" i="2"/>
  <c r="E188" i="2"/>
  <c r="E122" i="2"/>
  <c r="E116" i="2"/>
  <c r="E221" i="2"/>
  <c r="E358" i="2"/>
  <c r="E354" i="2"/>
  <c r="E350" i="2"/>
  <c r="E346" i="2"/>
  <c r="E340" i="2"/>
  <c r="E296" i="2"/>
  <c r="E290" i="2"/>
  <c r="E227" i="2"/>
  <c r="E223" i="2"/>
  <c r="E215" i="2"/>
  <c r="E211" i="2"/>
  <c r="E203" i="2"/>
  <c r="E121" i="2"/>
  <c r="E357" i="2"/>
  <c r="E353" i="2"/>
  <c r="E349" i="2"/>
  <c r="E343" i="2"/>
  <c r="E339" i="2"/>
  <c r="E295" i="2"/>
  <c r="E226" i="2"/>
  <c r="E214" i="2"/>
  <c r="E206" i="2"/>
  <c r="E131" i="2"/>
  <c r="E356" i="2"/>
  <c r="E352" i="2"/>
  <c r="E348" i="2"/>
  <c r="E342" i="2"/>
  <c r="E216" i="2"/>
  <c r="E213" i="2"/>
  <c r="E205" i="2"/>
  <c r="E189" i="2"/>
  <c r="E123" i="2"/>
  <c r="E49" i="2"/>
  <c r="E52" i="2"/>
  <c r="E40" i="2"/>
  <c r="E32" i="2"/>
  <c r="E47" i="2"/>
  <c r="E42" i="2"/>
  <c r="E39" i="2"/>
  <c r="E31" i="2"/>
  <c r="E17" i="2"/>
  <c r="E54" i="2"/>
  <c r="E30" i="2"/>
  <c r="E16" i="2"/>
  <c r="E53" i="2"/>
  <c r="E41" i="2"/>
  <c r="E37" i="2"/>
  <c r="E29" i="2"/>
  <c r="E333" i="2"/>
  <c r="E282" i="2"/>
  <c r="E224" i="2"/>
  <c r="E220" i="2"/>
  <c r="E332" i="2"/>
  <c r="E132" i="2"/>
  <c r="E209" i="2"/>
  <c r="E163" i="2"/>
  <c r="E109" i="2"/>
  <c r="E338" i="2"/>
  <c r="E283" i="2"/>
  <c r="E225" i="2"/>
  <c r="E108" i="2"/>
  <c r="E35" i="2"/>
  <c r="E51" i="2"/>
  <c r="E50" i="2"/>
  <c r="E46" i="2"/>
  <c r="I36" i="19"/>
  <c r="I35" i="19"/>
  <c r="I33" i="19"/>
  <c r="I32" i="19"/>
  <c r="I31" i="19"/>
  <c r="I30" i="19"/>
  <c r="I29" i="19"/>
  <c r="I26" i="19"/>
  <c r="F58" i="19"/>
  <c r="F37" i="19"/>
  <c r="G37" i="19"/>
  <c r="H344" i="2" l="1"/>
  <c r="H344" i="17" s="1"/>
  <c r="L344" i="2"/>
  <c r="L344" i="17" s="1"/>
  <c r="G344" i="2"/>
  <c r="J344" i="2"/>
  <c r="J344" i="17" s="1"/>
  <c r="K344" i="2"/>
  <c r="K344" i="17" s="1"/>
  <c r="N344" i="2"/>
  <c r="N344" i="17" s="1"/>
  <c r="I344" i="2"/>
  <c r="I344" i="17" s="1"/>
  <c r="R344" i="2"/>
  <c r="R344" i="17" s="1"/>
  <c r="M344" i="2"/>
  <c r="M344" i="17" s="1"/>
  <c r="P344" i="2"/>
  <c r="P344" i="17" s="1"/>
  <c r="Q344" i="2"/>
  <c r="Q344" i="17" s="1"/>
  <c r="O344" i="2"/>
  <c r="O344" i="17" s="1"/>
  <c r="L345" i="2"/>
  <c r="L345" i="17" s="1"/>
  <c r="K345" i="2"/>
  <c r="K345" i="17" s="1"/>
  <c r="H345" i="2"/>
  <c r="H345" i="17" s="1"/>
  <c r="P345" i="2"/>
  <c r="P345" i="17" s="1"/>
  <c r="G345" i="2"/>
  <c r="J345" i="2"/>
  <c r="J345" i="17" s="1"/>
  <c r="M345" i="2"/>
  <c r="M345" i="17" s="1"/>
  <c r="N345" i="2"/>
  <c r="N345" i="17" s="1"/>
  <c r="O345" i="2"/>
  <c r="O345" i="17" s="1"/>
  <c r="I345" i="2"/>
  <c r="I345" i="17" s="1"/>
  <c r="R345" i="2"/>
  <c r="R345" i="17" s="1"/>
  <c r="Q345" i="2"/>
  <c r="Q345" i="17" s="1"/>
  <c r="G221" i="2"/>
  <c r="G221" i="17" s="1"/>
  <c r="G220" i="2"/>
  <c r="G220" i="17" s="1"/>
  <c r="G224" i="2"/>
  <c r="G216" i="2"/>
  <c r="G218" i="2"/>
  <c r="G218" i="17" s="1"/>
  <c r="G223" i="2"/>
  <c r="G44" i="2"/>
  <c r="I34" i="19"/>
  <c r="E37" i="19"/>
  <c r="I51" i="19"/>
  <c r="I47" i="19"/>
  <c r="G54" i="19"/>
  <c r="I44" i="19"/>
  <c r="I43" i="19"/>
  <c r="I53" i="19"/>
  <c r="I45" i="19"/>
  <c r="I48" i="19"/>
  <c r="I50" i="19"/>
  <c r="E54" i="19"/>
  <c r="F54" i="19"/>
  <c r="I46" i="19"/>
  <c r="I49" i="19"/>
  <c r="I52" i="19"/>
  <c r="I27" i="19"/>
  <c r="I42" i="19"/>
  <c r="I28" i="19"/>
  <c r="I25" i="19"/>
  <c r="F344" i="2" l="1"/>
  <c r="G344" i="17"/>
  <c r="F344" i="17" s="1"/>
  <c r="G345" i="17"/>
  <c r="F345" i="17" s="1"/>
  <c r="F345" i="2"/>
  <c r="G44" i="17"/>
  <c r="I54" i="19"/>
  <c r="I37" i="19"/>
  <c r="E16" i="19" s="1"/>
  <c r="G16" i="19" l="1"/>
  <c r="F16" i="19"/>
  <c r="F17" i="19" s="1"/>
  <c r="E17" i="19"/>
  <c r="G17" i="19" l="1"/>
  <c r="B7" i="19" s="1"/>
  <c r="B6" i="19"/>
  <c r="I16" i="19"/>
  <c r="G204" i="2"/>
  <c r="G204" i="17" s="1"/>
  <c r="G205" i="2"/>
  <c r="G205" i="17" s="1"/>
  <c r="G29" i="2"/>
  <c r="G30" i="2"/>
  <c r="G30" i="17" s="1"/>
  <c r="G297" i="2"/>
  <c r="G297" i="17" s="1"/>
  <c r="G296" i="2"/>
  <c r="G296" i="17" s="1"/>
  <c r="G255" i="2"/>
  <c r="G255" i="17" s="1"/>
  <c r="G254" i="2"/>
  <c r="G254" i="17" s="1"/>
  <c r="G253" i="2"/>
  <c r="G253" i="17" s="1"/>
  <c r="G228" i="2"/>
  <c r="G228" i="17" s="1"/>
  <c r="G227" i="2"/>
  <c r="G227" i="17" s="1"/>
  <c r="G226" i="2"/>
  <c r="G226" i="17" s="1"/>
  <c r="G225" i="2"/>
  <c r="G225" i="17" s="1"/>
  <c r="G224" i="17"/>
  <c r="G223" i="17"/>
  <c r="G216" i="17"/>
  <c r="G215" i="2"/>
  <c r="G215" i="17" s="1"/>
  <c r="G214" i="2"/>
  <c r="G214" i="17" s="1"/>
  <c r="G213" i="2"/>
  <c r="G213" i="17" s="1"/>
  <c r="G212" i="2"/>
  <c r="G212" i="17" s="1"/>
  <c r="G211" i="2"/>
  <c r="G211" i="17" s="1"/>
  <c r="G209" i="2"/>
  <c r="G209" i="17" s="1"/>
  <c r="G208" i="2"/>
  <c r="G208" i="17" s="1"/>
  <c r="G207" i="2"/>
  <c r="G207" i="17" s="1"/>
  <c r="G206" i="2"/>
  <c r="G206" i="17" s="1"/>
  <c r="G203" i="2"/>
  <c r="G203" i="17" s="1"/>
  <c r="G123" i="2"/>
  <c r="G123" i="17" s="1"/>
  <c r="G122" i="2"/>
  <c r="G122" i="17" s="1"/>
  <c r="G86" i="2"/>
  <c r="G86" i="17" s="1"/>
  <c r="G85" i="2"/>
  <c r="G85" i="17" s="1"/>
  <c r="G84" i="2"/>
  <c r="G84" i="17" s="1"/>
  <c r="G34" i="2"/>
  <c r="G34" i="17" s="1"/>
  <c r="G33" i="2"/>
  <c r="G33" i="17" s="1"/>
  <c r="G32" i="2"/>
  <c r="G32" i="17" s="1"/>
  <c r="G31" i="2"/>
  <c r="G31" i="17" s="1"/>
  <c r="E324" i="2" l="1"/>
  <c r="E155" i="2"/>
  <c r="I17" i="19"/>
  <c r="E312" i="2"/>
  <c r="E323" i="2"/>
  <c r="E319" i="2"/>
  <c r="E143" i="2"/>
  <c r="E306" i="2"/>
  <c r="E154" i="2"/>
  <c r="E150" i="2"/>
  <c r="E137" i="2"/>
  <c r="R155" i="2" l="1"/>
  <c r="R155" i="17" s="1"/>
  <c r="G155" i="2"/>
  <c r="N155" i="2"/>
  <c r="N155" i="17" s="1"/>
  <c r="Q155" i="2"/>
  <c r="Q155" i="17" s="1"/>
  <c r="L155" i="2"/>
  <c r="L155" i="17" s="1"/>
  <c r="M155" i="2"/>
  <c r="M155" i="17" s="1"/>
  <c r="J155" i="2"/>
  <c r="J155" i="17" s="1"/>
  <c r="I155" i="2"/>
  <c r="I155" i="17" s="1"/>
  <c r="P155" i="2"/>
  <c r="P155" i="17" s="1"/>
  <c r="H155" i="2"/>
  <c r="H155" i="17" s="1"/>
  <c r="K155" i="2"/>
  <c r="K155" i="17" s="1"/>
  <c r="O155" i="2"/>
  <c r="O155" i="17" s="1"/>
  <c r="O324" i="2"/>
  <c r="O324" i="17" s="1"/>
  <c r="H324" i="2"/>
  <c r="H324" i="17" s="1"/>
  <c r="L324" i="2"/>
  <c r="L324" i="17" s="1"/>
  <c r="G324" i="2"/>
  <c r="P324" i="2"/>
  <c r="P324" i="17" s="1"/>
  <c r="J324" i="2"/>
  <c r="J324" i="17" s="1"/>
  <c r="K324" i="2"/>
  <c r="K324" i="17" s="1"/>
  <c r="I324" i="2"/>
  <c r="I324" i="17" s="1"/>
  <c r="R324" i="2"/>
  <c r="R324" i="17" s="1"/>
  <c r="N324" i="2"/>
  <c r="N324" i="17" s="1"/>
  <c r="Q324" i="2"/>
  <c r="Q324" i="17" s="1"/>
  <c r="M324" i="2"/>
  <c r="M324" i="17" s="1"/>
  <c r="H306" i="2"/>
  <c r="L306" i="2"/>
  <c r="P306" i="2"/>
  <c r="M306" i="2"/>
  <c r="Q306" i="2"/>
  <c r="N306" i="2"/>
  <c r="K306" i="2"/>
  <c r="G306" i="2"/>
  <c r="I306" i="2"/>
  <c r="J306" i="2"/>
  <c r="R306" i="2"/>
  <c r="O306" i="2"/>
  <c r="H137" i="2"/>
  <c r="L137" i="2"/>
  <c r="P137" i="2"/>
  <c r="I137" i="2"/>
  <c r="M137" i="2"/>
  <c r="Q137" i="2"/>
  <c r="J137" i="2"/>
  <c r="R137" i="2"/>
  <c r="K137" i="2"/>
  <c r="N137" i="2"/>
  <c r="O137" i="2"/>
  <c r="G137" i="2"/>
  <c r="G342" i="2"/>
  <c r="G342" i="17" s="1"/>
  <c r="G343" i="2"/>
  <c r="G343" i="17" s="1"/>
  <c r="G346" i="2"/>
  <c r="G346" i="17" s="1"/>
  <c r="G347" i="2"/>
  <c r="G347" i="17" s="1"/>
  <c r="G348" i="2"/>
  <c r="G348" i="17" s="1"/>
  <c r="G324" i="17" l="1"/>
  <c r="F324" i="17" s="1"/>
  <c r="F324" i="2"/>
  <c r="G155" i="17"/>
  <c r="F155" i="17" s="1"/>
  <c r="F155" i="2"/>
  <c r="E360" i="1"/>
  <c r="G313" i="2" l="1"/>
  <c r="G313" i="17" s="1"/>
  <c r="G41" i="2"/>
  <c r="G41" i="17" s="1"/>
  <c r="G29" i="17"/>
  <c r="G326" i="2" l="1"/>
  <c r="G326" i="17" s="1"/>
  <c r="G327" i="2"/>
  <c r="G327" i="17" s="1"/>
  <c r="G50" i="2" l="1"/>
  <c r="G50" i="17" s="1"/>
  <c r="G266" i="2" l="1"/>
  <c r="G266" i="17" s="1"/>
  <c r="G92" i="2" l="1"/>
  <c r="G92" i="17" s="1"/>
  <c r="G267" i="2"/>
  <c r="G267" i="17" s="1"/>
  <c r="G93" i="2"/>
  <c r="G93" i="17" s="1"/>
  <c r="G268" i="2" l="1"/>
  <c r="G268" i="17" s="1"/>
  <c r="G94" i="2"/>
  <c r="G94" i="17" s="1"/>
  <c r="F3" i="1" l="1"/>
  <c r="H255" i="2" l="1"/>
  <c r="H255" i="17" s="1"/>
  <c r="H223" i="2"/>
  <c r="H223" i="17" s="1"/>
  <c r="H220" i="2"/>
  <c r="H220" i="17" s="1"/>
  <c r="H218" i="2"/>
  <c r="H218" i="17" s="1"/>
  <c r="H211" i="2"/>
  <c r="H211" i="17" s="1"/>
  <c r="H123" i="2"/>
  <c r="H123" i="17" s="1"/>
  <c r="H228" i="2"/>
  <c r="H228" i="17" s="1"/>
  <c r="H219" i="2"/>
  <c r="H219" i="17" s="1"/>
  <c r="H224" i="2"/>
  <c r="H224" i="17" s="1"/>
  <c r="H217" i="2"/>
  <c r="H217" i="17" s="1"/>
  <c r="H206" i="2"/>
  <c r="H206" i="17" s="1"/>
  <c r="H204" i="2"/>
  <c r="H204" i="17" s="1"/>
  <c r="H122" i="2"/>
  <c r="H122" i="17" s="1"/>
  <c r="H92" i="2"/>
  <c r="H92" i="17" s="1"/>
  <c r="H31" i="2"/>
  <c r="H31" i="17" s="1"/>
  <c r="H85" i="2"/>
  <c r="H85" i="17" s="1"/>
  <c r="H34" i="2"/>
  <c r="H34" i="17" s="1"/>
  <c r="H44" i="2"/>
  <c r="H41" i="2"/>
  <c r="H41" i="17" s="1"/>
  <c r="H33" i="2"/>
  <c r="H33" i="17" s="1"/>
  <c r="H297" i="2"/>
  <c r="H297" i="17" s="1"/>
  <c r="H253" i="2"/>
  <c r="H253" i="17" s="1"/>
  <c r="H208" i="2"/>
  <c r="H208" i="17" s="1"/>
  <c r="H214" i="2"/>
  <c r="H214" i="17" s="1"/>
  <c r="H213" i="2"/>
  <c r="H213" i="17" s="1"/>
  <c r="H205" i="2"/>
  <c r="H205" i="17" s="1"/>
  <c r="H94" i="2"/>
  <c r="H94" i="17" s="1"/>
  <c r="H84" i="2"/>
  <c r="H84" i="17" s="1"/>
  <c r="H29" i="2"/>
  <c r="H93" i="2"/>
  <c r="H93" i="17" s="1"/>
  <c r="H30" i="2"/>
  <c r="H30" i="17" s="1"/>
  <c r="H227" i="2"/>
  <c r="H227" i="17" s="1"/>
  <c r="H216" i="2"/>
  <c r="H216" i="17" s="1"/>
  <c r="H209" i="2"/>
  <c r="H209" i="17" s="1"/>
  <c r="H50" i="2"/>
  <c r="H50" i="17" s="1"/>
  <c r="H221" i="2"/>
  <c r="H221" i="17" s="1"/>
  <c r="H327" i="2"/>
  <c r="H254" i="2"/>
  <c r="H254" i="17" s="1"/>
  <c r="H212" i="2"/>
  <c r="H212" i="17" s="1"/>
  <c r="H32" i="2"/>
  <c r="H32" i="17" s="1"/>
  <c r="H296" i="2"/>
  <c r="H296" i="17" s="1"/>
  <c r="H225" i="2"/>
  <c r="H225" i="17" s="1"/>
  <c r="H203" i="2"/>
  <c r="H203" i="17" s="1"/>
  <c r="H226" i="2"/>
  <c r="H226" i="17" s="1"/>
  <c r="H86" i="2"/>
  <c r="H86" i="17" s="1"/>
  <c r="H215" i="2"/>
  <c r="H215" i="17" s="1"/>
  <c r="H207" i="2"/>
  <c r="H207" i="17" s="1"/>
  <c r="G3" i="1"/>
  <c r="I346" i="2" l="1"/>
  <c r="I346" i="17" s="1"/>
  <c r="I342" i="2"/>
  <c r="I342" i="17" s="1"/>
  <c r="I313" i="2"/>
  <c r="I313" i="17" s="1"/>
  <c r="I347" i="2"/>
  <c r="I347" i="17" s="1"/>
  <c r="I297" i="2"/>
  <c r="I297" i="17" s="1"/>
  <c r="I227" i="2"/>
  <c r="I227" i="17" s="1"/>
  <c r="I225" i="2"/>
  <c r="I225" i="17" s="1"/>
  <c r="I267" i="2"/>
  <c r="I267" i="17" s="1"/>
  <c r="I228" i="2"/>
  <c r="I228" i="17" s="1"/>
  <c r="I226" i="2"/>
  <c r="I226" i="17" s="1"/>
  <c r="I209" i="2"/>
  <c r="I209" i="17" s="1"/>
  <c r="I207" i="2"/>
  <c r="I207" i="17" s="1"/>
  <c r="I205" i="2"/>
  <c r="I205" i="17" s="1"/>
  <c r="I123" i="2"/>
  <c r="I123" i="17" s="1"/>
  <c r="I208" i="2"/>
  <c r="I208" i="17" s="1"/>
  <c r="I206" i="2"/>
  <c r="I206" i="17" s="1"/>
  <c r="I204" i="2"/>
  <c r="I204" i="17" s="1"/>
  <c r="I122" i="2"/>
  <c r="I122" i="17" s="1"/>
  <c r="I94" i="2"/>
  <c r="I94" i="17" s="1"/>
  <c r="I92" i="2"/>
  <c r="I92" i="17" s="1"/>
  <c r="I93" i="2"/>
  <c r="I93" i="17" s="1"/>
  <c r="I36" i="2"/>
  <c r="I36" i="17" s="1"/>
  <c r="I34" i="2"/>
  <c r="I34" i="17" s="1"/>
  <c r="I32" i="2"/>
  <c r="I32" i="17" s="1"/>
  <c r="I30" i="2"/>
  <c r="I30" i="17" s="1"/>
  <c r="I44" i="2"/>
  <c r="I44" i="17" s="1"/>
  <c r="I50" i="2"/>
  <c r="I50" i="17" s="1"/>
  <c r="I33" i="2"/>
  <c r="I33" i="17" s="1"/>
  <c r="I31" i="2"/>
  <c r="I31" i="17" s="1"/>
  <c r="I29" i="2"/>
  <c r="I29" i="17" s="1"/>
  <c r="H241" i="2"/>
  <c r="I348" i="2"/>
  <c r="I348" i="17" s="1"/>
  <c r="I327" i="2"/>
  <c r="I327" i="17" s="1"/>
  <c r="I255" i="2"/>
  <c r="I255" i="17" s="1"/>
  <c r="I241" i="2"/>
  <c r="I241" i="17" s="1"/>
  <c r="I220" i="2"/>
  <c r="I220" i="17" s="1"/>
  <c r="I218" i="2"/>
  <c r="I218" i="17" s="1"/>
  <c r="I254" i="2"/>
  <c r="I254" i="17" s="1"/>
  <c r="I217" i="2"/>
  <c r="I217" i="17" s="1"/>
  <c r="I182" i="2"/>
  <c r="I182" i="17" s="1"/>
  <c r="I203" i="2"/>
  <c r="I203" i="17" s="1"/>
  <c r="I67" i="2"/>
  <c r="I67" i="17" s="1"/>
  <c r="I86" i="2"/>
  <c r="I86" i="17" s="1"/>
  <c r="I41" i="2"/>
  <c r="I41" i="17" s="1"/>
  <c r="I10" i="2"/>
  <c r="I10" i="17" s="1"/>
  <c r="H182" i="2"/>
  <c r="H67" i="2"/>
  <c r="H10" i="2"/>
  <c r="H210" i="2"/>
  <c r="H36" i="2"/>
  <c r="I210" i="2"/>
  <c r="I210" i="17" s="1"/>
  <c r="I268" i="2"/>
  <c r="I268" i="17" s="1"/>
  <c r="I253" i="2"/>
  <c r="I253" i="17" s="1"/>
  <c r="I224" i="2"/>
  <c r="I223" i="2"/>
  <c r="I223" i="17" s="1"/>
  <c r="I221" i="2"/>
  <c r="I221" i="17" s="1"/>
  <c r="I219" i="2"/>
  <c r="I219" i="17" s="1"/>
  <c r="I216" i="2"/>
  <c r="I216" i="17" s="1"/>
  <c r="I214" i="2"/>
  <c r="I214" i="17" s="1"/>
  <c r="H44" i="17"/>
  <c r="I213" i="2"/>
  <c r="I213" i="17" s="1"/>
  <c r="I212" i="2"/>
  <c r="I212" i="17" s="1"/>
  <c r="I85" i="2"/>
  <c r="I85" i="17" s="1"/>
  <c r="I266" i="2"/>
  <c r="I266" i="17" s="1"/>
  <c r="H3" i="1"/>
  <c r="F360" i="1"/>
  <c r="H343" i="2"/>
  <c r="H343" i="17" s="1"/>
  <c r="I343" i="2"/>
  <c r="I343" i="17" s="1"/>
  <c r="I296" i="2"/>
  <c r="I296" i="17" s="1"/>
  <c r="I215" i="2"/>
  <c r="I215" i="17" s="1"/>
  <c r="I211" i="2"/>
  <c r="I211" i="17" s="1"/>
  <c r="I84" i="2"/>
  <c r="I84" i="17" s="1"/>
  <c r="H346" i="2"/>
  <c r="H346" i="17" s="1"/>
  <c r="H347" i="2"/>
  <c r="H347" i="17" s="1"/>
  <c r="H342" i="2"/>
  <c r="H342" i="17" s="1"/>
  <c r="H348" i="2"/>
  <c r="H348" i="17" s="1"/>
  <c r="H327" i="17"/>
  <c r="H29" i="17"/>
  <c r="H326" i="2"/>
  <c r="I326" i="2"/>
  <c r="I326" i="17" s="1"/>
  <c r="H313" i="2"/>
  <c r="H266" i="2"/>
  <c r="H266" i="17" s="1"/>
  <c r="H267" i="2"/>
  <c r="H267" i="17" s="1"/>
  <c r="H268" i="2"/>
  <c r="H268" i="17" s="1"/>
  <c r="J313" i="2" l="1"/>
  <c r="J313" i="17" s="1"/>
  <c r="J343" i="2"/>
  <c r="J343" i="17" s="1"/>
  <c r="J255" i="2"/>
  <c r="J255" i="17" s="1"/>
  <c r="J241" i="2"/>
  <c r="J241" i="17" s="1"/>
  <c r="J223" i="2"/>
  <c r="J223" i="17" s="1"/>
  <c r="J254" i="2"/>
  <c r="J254" i="17" s="1"/>
  <c r="J266" i="2"/>
  <c r="J266" i="17" s="1"/>
  <c r="J214" i="2"/>
  <c r="J214" i="17" s="1"/>
  <c r="J211" i="2"/>
  <c r="J211" i="17" s="1"/>
  <c r="J209" i="2"/>
  <c r="J209" i="17" s="1"/>
  <c r="J219" i="2"/>
  <c r="J219" i="17" s="1"/>
  <c r="J213" i="2"/>
  <c r="J213" i="17" s="1"/>
  <c r="J218" i="2"/>
  <c r="J218" i="17" s="1"/>
  <c r="J217" i="2"/>
  <c r="J217" i="17" s="1"/>
  <c r="J204" i="2"/>
  <c r="J204" i="17" s="1"/>
  <c r="J122" i="2"/>
  <c r="J122" i="17" s="1"/>
  <c r="J221" i="2"/>
  <c r="J221" i="17" s="1"/>
  <c r="J216" i="2"/>
  <c r="J216" i="17" s="1"/>
  <c r="J94" i="2"/>
  <c r="J94" i="17" s="1"/>
  <c r="J92" i="2"/>
  <c r="J92" i="17" s="1"/>
  <c r="J85" i="2"/>
  <c r="J85" i="17" s="1"/>
  <c r="J44" i="2"/>
  <c r="J44" i="17" s="1"/>
  <c r="J41" i="2"/>
  <c r="J41" i="17" s="1"/>
  <c r="J33" i="2"/>
  <c r="J33" i="17" s="1"/>
  <c r="J31" i="2"/>
  <c r="J31" i="17" s="1"/>
  <c r="J29" i="2"/>
  <c r="J34" i="2"/>
  <c r="J34" i="17" s="1"/>
  <c r="J32" i="2"/>
  <c r="J32" i="17" s="1"/>
  <c r="H182" i="17"/>
  <c r="J327" i="2"/>
  <c r="J327" i="17" s="1"/>
  <c r="J268" i="2"/>
  <c r="J268" i="17" s="1"/>
  <c r="J220" i="2"/>
  <c r="J220" i="17" s="1"/>
  <c r="J210" i="2"/>
  <c r="J210" i="17" s="1"/>
  <c r="J84" i="2"/>
  <c r="J84" i="17" s="1"/>
  <c r="J93" i="2"/>
  <c r="J93" i="17" s="1"/>
  <c r="J36" i="2"/>
  <c r="J36" i="17" s="1"/>
  <c r="J30" i="2"/>
  <c r="J30" i="17" s="1"/>
  <c r="J50" i="2"/>
  <c r="J50" i="17" s="1"/>
  <c r="H10" i="17"/>
  <c r="H67" i="17"/>
  <c r="H241" i="17"/>
  <c r="H36" i="17"/>
  <c r="J123" i="2"/>
  <c r="J123" i="17" s="1"/>
  <c r="H210" i="17"/>
  <c r="J297" i="2"/>
  <c r="J297" i="17" s="1"/>
  <c r="J224" i="2"/>
  <c r="J224" i="17" s="1"/>
  <c r="J206" i="2"/>
  <c r="J206" i="17" s="1"/>
  <c r="J326" i="2"/>
  <c r="J326" i="17" s="1"/>
  <c r="J296" i="2"/>
  <c r="J296" i="17" s="1"/>
  <c r="J226" i="2"/>
  <c r="J226" i="17" s="1"/>
  <c r="J212" i="2"/>
  <c r="J212" i="17" s="1"/>
  <c r="J208" i="2"/>
  <c r="J208" i="17" s="1"/>
  <c r="J86" i="2"/>
  <c r="J86" i="17" s="1"/>
  <c r="I224" i="17"/>
  <c r="J205" i="2"/>
  <c r="J205" i="17" s="1"/>
  <c r="G13" i="1"/>
  <c r="G56" i="1"/>
  <c r="I3" i="1"/>
  <c r="J225" i="2"/>
  <c r="J225" i="17" s="1"/>
  <c r="J227" i="2"/>
  <c r="J227" i="17" s="1"/>
  <c r="J207" i="2"/>
  <c r="J207" i="17" s="1"/>
  <c r="J253" i="2"/>
  <c r="J253" i="17" s="1"/>
  <c r="J228" i="2"/>
  <c r="J228" i="17" s="1"/>
  <c r="G360" i="1"/>
  <c r="H326" i="17"/>
  <c r="H313" i="17"/>
  <c r="J267" i="2"/>
  <c r="J267" i="17" s="1"/>
  <c r="K348" i="2" l="1"/>
  <c r="K348" i="17" s="1"/>
  <c r="K346" i="2"/>
  <c r="K346" i="17" s="1"/>
  <c r="K342" i="2"/>
  <c r="K342" i="17" s="1"/>
  <c r="K347" i="2"/>
  <c r="K347" i="17" s="1"/>
  <c r="K255" i="2"/>
  <c r="K255" i="17" s="1"/>
  <c r="K241" i="2"/>
  <c r="K241" i="17" s="1"/>
  <c r="K223" i="2"/>
  <c r="K223" i="17" s="1"/>
  <c r="K220" i="2"/>
  <c r="K220" i="17" s="1"/>
  <c r="K224" i="2"/>
  <c r="K224" i="17" s="1"/>
  <c r="K221" i="2"/>
  <c r="K221" i="17" s="1"/>
  <c r="K210" i="2"/>
  <c r="K122" i="2"/>
  <c r="K122" i="17" s="1"/>
  <c r="K215" i="2"/>
  <c r="K215" i="17" s="1"/>
  <c r="K212" i="2"/>
  <c r="K212" i="17" s="1"/>
  <c r="K209" i="2"/>
  <c r="K209" i="17" s="1"/>
  <c r="K92" i="2"/>
  <c r="K92" i="17" s="1"/>
  <c r="K86" i="2"/>
  <c r="K86" i="17" s="1"/>
  <c r="K211" i="2"/>
  <c r="K211" i="17" s="1"/>
  <c r="K207" i="2"/>
  <c r="K207" i="17" s="1"/>
  <c r="K123" i="2"/>
  <c r="K123" i="17" s="1"/>
  <c r="K85" i="2"/>
  <c r="K85" i="17" s="1"/>
  <c r="K67" i="2"/>
  <c r="K67" i="17" s="1"/>
  <c r="K33" i="2"/>
  <c r="K33" i="17" s="1"/>
  <c r="K32" i="2"/>
  <c r="K32" i="17" s="1"/>
  <c r="K10" i="2"/>
  <c r="K10" i="17" s="1"/>
  <c r="K296" i="2"/>
  <c r="K296" i="17" s="1"/>
  <c r="K267" i="2"/>
  <c r="K267" i="17" s="1"/>
  <c r="K203" i="2"/>
  <c r="K203" i="17" s="1"/>
  <c r="K182" i="2"/>
  <c r="K182" i="17" s="1"/>
  <c r="K94" i="2"/>
  <c r="K94" i="17" s="1"/>
  <c r="K50" i="2"/>
  <c r="K50" i="17" s="1"/>
  <c r="K44" i="2"/>
  <c r="K29" i="2"/>
  <c r="J182" i="2"/>
  <c r="J10" i="2"/>
  <c r="J67" i="2"/>
  <c r="K216" i="2"/>
  <c r="K216" i="17" s="1"/>
  <c r="K217" i="2"/>
  <c r="K217" i="17" s="1"/>
  <c r="K268" i="2"/>
  <c r="K268" i="17" s="1"/>
  <c r="K218" i="2"/>
  <c r="K218" i="17" s="1"/>
  <c r="K219" i="2"/>
  <c r="K219" i="17" s="1"/>
  <c r="K213" i="2"/>
  <c r="K213" i="17" s="1"/>
  <c r="K204" i="2"/>
  <c r="K204" i="17" s="1"/>
  <c r="K253" i="2"/>
  <c r="K253" i="17" s="1"/>
  <c r="K226" i="2"/>
  <c r="K226" i="17" s="1"/>
  <c r="K225" i="2"/>
  <c r="K225" i="17" s="1"/>
  <c r="K214" i="2"/>
  <c r="K214" i="17" s="1"/>
  <c r="K93" i="2"/>
  <c r="K93" i="17" s="1"/>
  <c r="K84" i="2"/>
  <c r="K84" i="17" s="1"/>
  <c r="J203" i="2"/>
  <c r="J203" i="17" s="1"/>
  <c r="J215" i="2"/>
  <c r="J215" i="17" s="1"/>
  <c r="K205" i="2"/>
  <c r="K205" i="17" s="1"/>
  <c r="H111" i="1"/>
  <c r="H13" i="1"/>
  <c r="H56" i="1"/>
  <c r="J346" i="2"/>
  <c r="J346" i="17" s="1"/>
  <c r="J342" i="2"/>
  <c r="J342" i="17" s="1"/>
  <c r="J347" i="2"/>
  <c r="J347" i="17" s="1"/>
  <c r="H285" i="1"/>
  <c r="K297" i="2"/>
  <c r="K297" i="17" s="1"/>
  <c r="K227" i="2"/>
  <c r="K227" i="17" s="1"/>
  <c r="K228" i="2"/>
  <c r="K228" i="17" s="1"/>
  <c r="K254" i="2"/>
  <c r="K254" i="17" s="1"/>
  <c r="K327" i="2"/>
  <c r="J3" i="1"/>
  <c r="H360" i="1"/>
  <c r="J348" i="2"/>
  <c r="J348" i="17" s="1"/>
  <c r="L347" i="2" l="1"/>
  <c r="L347" i="17" s="1"/>
  <c r="L327" i="2"/>
  <c r="L327" i="17" s="1"/>
  <c r="L326" i="2"/>
  <c r="L326" i="17" s="1"/>
  <c r="L224" i="2"/>
  <c r="L224" i="17" s="1"/>
  <c r="L221" i="2"/>
  <c r="L221" i="17" s="1"/>
  <c r="L219" i="2"/>
  <c r="L219" i="17" s="1"/>
  <c r="L255" i="2"/>
  <c r="L255" i="17" s="1"/>
  <c r="L225" i="2"/>
  <c r="L225" i="17" s="1"/>
  <c r="L182" i="2"/>
  <c r="L182" i="17" s="1"/>
  <c r="L122" i="2"/>
  <c r="L122" i="17" s="1"/>
  <c r="L220" i="2"/>
  <c r="L220" i="17" s="1"/>
  <c r="L212" i="2"/>
  <c r="L212" i="17" s="1"/>
  <c r="L227" i="2"/>
  <c r="L227" i="17" s="1"/>
  <c r="L211" i="2"/>
  <c r="L211" i="17" s="1"/>
  <c r="L209" i="2"/>
  <c r="L209" i="17" s="1"/>
  <c r="L207" i="2"/>
  <c r="L207" i="17" s="1"/>
  <c r="L205" i="2"/>
  <c r="L205" i="17" s="1"/>
  <c r="L93" i="2"/>
  <c r="L93" i="17" s="1"/>
  <c r="L85" i="2"/>
  <c r="L85" i="17" s="1"/>
  <c r="L41" i="2"/>
  <c r="L41" i="17" s="1"/>
  <c r="L29" i="2"/>
  <c r="L34" i="2"/>
  <c r="L34" i="17" s="1"/>
  <c r="L92" i="2"/>
  <c r="L92" i="17" s="1"/>
  <c r="L84" i="2"/>
  <c r="L84" i="17" s="1"/>
  <c r="L36" i="2"/>
  <c r="L36" i="17" s="1"/>
  <c r="L50" i="2"/>
  <c r="L50" i="17" s="1"/>
  <c r="L32" i="2"/>
  <c r="L32" i="17" s="1"/>
  <c r="L86" i="2"/>
  <c r="L86" i="17" s="1"/>
  <c r="L343" i="2"/>
  <c r="L343" i="17" s="1"/>
  <c r="L254" i="2"/>
  <c r="L254" i="17" s="1"/>
  <c r="L241" i="2"/>
  <c r="L214" i="2"/>
  <c r="L214" i="17" s="1"/>
  <c r="L94" i="2"/>
  <c r="L94" i="17" s="1"/>
  <c r="L33" i="2"/>
  <c r="L33" i="17" s="1"/>
  <c r="J182" i="17"/>
  <c r="J67" i="17"/>
  <c r="J10" i="17"/>
  <c r="L223" i="2"/>
  <c r="L223" i="17" s="1"/>
  <c r="L213" i="2"/>
  <c r="L213" i="17" s="1"/>
  <c r="L44" i="2"/>
  <c r="L44" i="17" s="1"/>
  <c r="K210" i="17"/>
  <c r="K36" i="2"/>
  <c r="K44" i="17"/>
  <c r="L342" i="2"/>
  <c r="L342" i="17" s="1"/>
  <c r="L296" i="2"/>
  <c r="L296" i="17" s="1"/>
  <c r="L228" i="2"/>
  <c r="L228" i="17" s="1"/>
  <c r="L218" i="2"/>
  <c r="L218" i="17" s="1"/>
  <c r="L217" i="2"/>
  <c r="L217" i="17" s="1"/>
  <c r="L216" i="2"/>
  <c r="L216" i="17" s="1"/>
  <c r="L348" i="2"/>
  <c r="L348" i="17" s="1"/>
  <c r="L313" i="2"/>
  <c r="L313" i="17" s="1"/>
  <c r="L208" i="2"/>
  <c r="L208" i="17" s="1"/>
  <c r="L253" i="2"/>
  <c r="L253" i="17" s="1"/>
  <c r="L123" i="2"/>
  <c r="L123" i="17" s="1"/>
  <c r="I285" i="1"/>
  <c r="K208" i="2"/>
  <c r="K208" i="17" s="1"/>
  <c r="K206" i="2"/>
  <c r="K206" i="17" s="1"/>
  <c r="K34" i="2"/>
  <c r="K34" i="17" s="1"/>
  <c r="K29" i="17"/>
  <c r="K31" i="2"/>
  <c r="K31" i="17" s="1"/>
  <c r="K30" i="2"/>
  <c r="K30" i="17" s="1"/>
  <c r="L204" i="2"/>
  <c r="L204" i="17" s="1"/>
  <c r="I13" i="1"/>
  <c r="I56" i="1"/>
  <c r="I111" i="1"/>
  <c r="K41" i="2"/>
  <c r="K41" i="17" s="1"/>
  <c r="J29" i="17"/>
  <c r="K327" i="17"/>
  <c r="I360" i="1"/>
  <c r="K343" i="2"/>
  <c r="K343" i="17" s="1"/>
  <c r="K313" i="2"/>
  <c r="K3" i="1"/>
  <c r="L297" i="2"/>
  <c r="L297" i="17" s="1"/>
  <c r="L226" i="2"/>
  <c r="L226" i="17" s="1"/>
  <c r="L346" i="2"/>
  <c r="L346" i="17" s="1"/>
  <c r="K326" i="2"/>
  <c r="K266" i="2"/>
  <c r="K266" i="17" s="1"/>
  <c r="L266" i="2"/>
  <c r="L266" i="17" s="1"/>
  <c r="M343" i="2" l="1"/>
  <c r="M343" i="17" s="1"/>
  <c r="M348" i="2"/>
  <c r="M348" i="17" s="1"/>
  <c r="M296" i="2"/>
  <c r="M296" i="17" s="1"/>
  <c r="M228" i="2"/>
  <c r="M228" i="17" s="1"/>
  <c r="M226" i="2"/>
  <c r="M226" i="17" s="1"/>
  <c r="M224" i="2"/>
  <c r="M227" i="2"/>
  <c r="M227" i="17" s="1"/>
  <c r="M223" i="2"/>
  <c r="M223" i="17" s="1"/>
  <c r="M213" i="2"/>
  <c r="M213" i="17" s="1"/>
  <c r="M268" i="2"/>
  <c r="M268" i="17" s="1"/>
  <c r="M210" i="2"/>
  <c r="M210" i="17" s="1"/>
  <c r="M204" i="2"/>
  <c r="M204" i="17" s="1"/>
  <c r="M122" i="2"/>
  <c r="M122" i="17" s="1"/>
  <c r="M216" i="2"/>
  <c r="M216" i="17" s="1"/>
  <c r="M212" i="2"/>
  <c r="M212" i="17" s="1"/>
  <c r="M214" i="2"/>
  <c r="M214" i="17" s="1"/>
  <c r="M211" i="2"/>
  <c r="M211" i="17" s="1"/>
  <c r="M207" i="2"/>
  <c r="M207" i="17" s="1"/>
  <c r="M123" i="2"/>
  <c r="M123" i="17" s="1"/>
  <c r="M93" i="2"/>
  <c r="M93" i="17" s="1"/>
  <c r="M94" i="2"/>
  <c r="M94" i="17" s="1"/>
  <c r="M92" i="2"/>
  <c r="M92" i="17" s="1"/>
  <c r="M86" i="2"/>
  <c r="M86" i="17" s="1"/>
  <c r="M33" i="2"/>
  <c r="M33" i="17" s="1"/>
  <c r="M31" i="2"/>
  <c r="M31" i="17" s="1"/>
  <c r="M29" i="2"/>
  <c r="M50" i="2"/>
  <c r="M50" i="17" s="1"/>
  <c r="M36" i="2"/>
  <c r="M36" i="17" s="1"/>
  <c r="M32" i="2"/>
  <c r="M32" i="17" s="1"/>
  <c r="M10" i="2"/>
  <c r="M10" i="17" s="1"/>
  <c r="M44" i="2"/>
  <c r="M44" i="17" s="1"/>
  <c r="L10" i="2"/>
  <c r="L67" i="2"/>
  <c r="L241" i="17"/>
  <c r="M221" i="2"/>
  <c r="M221" i="17" s="1"/>
  <c r="M220" i="2"/>
  <c r="M220" i="17" s="1"/>
  <c r="M206" i="2"/>
  <c r="M206" i="17" s="1"/>
  <c r="M67" i="2"/>
  <c r="M67" i="17" s="1"/>
  <c r="M253" i="2"/>
  <c r="M253" i="17" s="1"/>
  <c r="M218" i="2"/>
  <c r="M218" i="17" s="1"/>
  <c r="M85" i="2"/>
  <c r="M85" i="17" s="1"/>
  <c r="K1" i="14"/>
  <c r="K36" i="17"/>
  <c r="L210" i="2"/>
  <c r="M255" i="2"/>
  <c r="M255" i="17" s="1"/>
  <c r="M254" i="2"/>
  <c r="M254" i="17" s="1"/>
  <c r="M219" i="2"/>
  <c r="M219" i="17" s="1"/>
  <c r="M217" i="2"/>
  <c r="M217" i="17" s="1"/>
  <c r="M209" i="2"/>
  <c r="M209" i="17" s="1"/>
  <c r="M327" i="2"/>
  <c r="M327" i="17" s="1"/>
  <c r="M313" i="2"/>
  <c r="M313" i="17" s="1"/>
  <c r="M225" i="2"/>
  <c r="M225" i="17" s="1"/>
  <c r="M205" i="2"/>
  <c r="M205" i="17" s="1"/>
  <c r="L206" i="2"/>
  <c r="L206" i="17" s="1"/>
  <c r="L203" i="2"/>
  <c r="L203" i="17" s="1"/>
  <c r="L215" i="2"/>
  <c r="L215" i="17" s="1"/>
  <c r="L29" i="17"/>
  <c r="L31" i="2"/>
  <c r="L31" i="17" s="1"/>
  <c r="L30" i="2"/>
  <c r="L30" i="17" s="1"/>
  <c r="J13" i="1"/>
  <c r="J56" i="1"/>
  <c r="J111" i="1"/>
  <c r="M84" i="2"/>
  <c r="M84" i="17" s="1"/>
  <c r="J360" i="1"/>
  <c r="J285" i="1"/>
  <c r="K313" i="17"/>
  <c r="K326" i="17"/>
  <c r="L3" i="1"/>
  <c r="M342" i="2"/>
  <c r="M342" i="17" s="1"/>
  <c r="M297" i="2"/>
  <c r="M297" i="17" s="1"/>
  <c r="L267" i="2"/>
  <c r="L267" i="17" s="1"/>
  <c r="M267" i="2"/>
  <c r="M267" i="17" s="1"/>
  <c r="L268" i="2"/>
  <c r="L268" i="17" s="1"/>
  <c r="N347" i="2" l="1"/>
  <c r="N347" i="17" s="1"/>
  <c r="N343" i="2"/>
  <c r="N343" i="17" s="1"/>
  <c r="N348" i="2"/>
  <c r="N348" i="17" s="1"/>
  <c r="N346" i="2"/>
  <c r="N346" i="17" s="1"/>
  <c r="N342" i="2"/>
  <c r="N342" i="17" s="1"/>
  <c r="N313" i="2"/>
  <c r="N313" i="17" s="1"/>
  <c r="N296" i="2"/>
  <c r="N296" i="17" s="1"/>
  <c r="N228" i="2"/>
  <c r="N228" i="17" s="1"/>
  <c r="N226" i="2"/>
  <c r="N226" i="17" s="1"/>
  <c r="N224" i="2"/>
  <c r="N224" i="17" s="1"/>
  <c r="N255" i="2"/>
  <c r="N255" i="17" s="1"/>
  <c r="N253" i="2"/>
  <c r="N253" i="17" s="1"/>
  <c r="N219" i="2"/>
  <c r="N219" i="17" s="1"/>
  <c r="N182" i="2"/>
  <c r="N182" i="17" s="1"/>
  <c r="N216" i="2"/>
  <c r="N216" i="17" s="1"/>
  <c r="N212" i="2"/>
  <c r="N212" i="17" s="1"/>
  <c r="N220" i="2"/>
  <c r="N220" i="17" s="1"/>
  <c r="N207" i="2"/>
  <c r="N207" i="17" s="1"/>
  <c r="N205" i="2"/>
  <c r="N205" i="17" s="1"/>
  <c r="N203" i="2"/>
  <c r="N203" i="17" s="1"/>
  <c r="N123" i="2"/>
  <c r="N123" i="17" s="1"/>
  <c r="N213" i="2"/>
  <c r="N213" i="17" s="1"/>
  <c r="N85" i="2"/>
  <c r="N85" i="17" s="1"/>
  <c r="N67" i="2"/>
  <c r="N67" i="17" s="1"/>
  <c r="N44" i="2"/>
  <c r="N44" i="17" s="1"/>
  <c r="N218" i="2"/>
  <c r="N218" i="17" s="1"/>
  <c r="N94" i="2"/>
  <c r="N94" i="17" s="1"/>
  <c r="N92" i="2"/>
  <c r="N92" i="17" s="1"/>
  <c r="N86" i="2"/>
  <c r="N86" i="17" s="1"/>
  <c r="N84" i="2"/>
  <c r="N84" i="17" s="1"/>
  <c r="N50" i="2"/>
  <c r="N50" i="17" s="1"/>
  <c r="N32" i="2"/>
  <c r="N32" i="17" s="1"/>
  <c r="N30" i="2"/>
  <c r="N30" i="17" s="1"/>
  <c r="N10" i="2"/>
  <c r="N10" i="17" s="1"/>
  <c r="N41" i="2"/>
  <c r="N41" i="17" s="1"/>
  <c r="N33" i="2"/>
  <c r="N33" i="17" s="1"/>
  <c r="N29" i="2"/>
  <c r="N223" i="2"/>
  <c r="N223" i="17" s="1"/>
  <c r="N241" i="2"/>
  <c r="N241" i="17" s="1"/>
  <c r="M241" i="2"/>
  <c r="L67" i="17"/>
  <c r="M182" i="2"/>
  <c r="L10" i="17"/>
  <c r="L1" i="14"/>
  <c r="L210" i="17"/>
  <c r="N327" i="2"/>
  <c r="N327" i="17" s="1"/>
  <c r="N326" i="2"/>
  <c r="N326" i="17" s="1"/>
  <c r="N266" i="2"/>
  <c r="N266" i="17" s="1"/>
  <c r="N267" i="2"/>
  <c r="N267" i="17" s="1"/>
  <c r="N221" i="2"/>
  <c r="N221" i="17" s="1"/>
  <c r="N217" i="2"/>
  <c r="N217" i="17" s="1"/>
  <c r="N211" i="2"/>
  <c r="N211" i="17" s="1"/>
  <c r="N204" i="2"/>
  <c r="N204" i="17" s="1"/>
  <c r="N122" i="2"/>
  <c r="N122" i="17" s="1"/>
  <c r="N209" i="2"/>
  <c r="N209" i="17" s="1"/>
  <c r="N214" i="2"/>
  <c r="N214" i="17" s="1"/>
  <c r="N93" i="2"/>
  <c r="N93" i="17" s="1"/>
  <c r="M266" i="2"/>
  <c r="M266" i="17" s="1"/>
  <c r="M208" i="2"/>
  <c r="M208" i="17" s="1"/>
  <c r="M215" i="2"/>
  <c r="M215" i="17" s="1"/>
  <c r="M203" i="2"/>
  <c r="M203" i="17" s="1"/>
  <c r="M224" i="17"/>
  <c r="M34" i="2"/>
  <c r="M34" i="17" s="1"/>
  <c r="M30" i="2"/>
  <c r="M30" i="17" s="1"/>
  <c r="M29" i="17"/>
  <c r="M41" i="2"/>
  <c r="M41" i="17" s="1"/>
  <c r="M326" i="2"/>
  <c r="M346" i="2"/>
  <c r="M346" i="17" s="1"/>
  <c r="K360" i="1"/>
  <c r="M347" i="2"/>
  <c r="M347" i="17" s="1"/>
  <c r="M3" i="1"/>
  <c r="N225" i="2"/>
  <c r="N225" i="17" s="1"/>
  <c r="N297" i="2"/>
  <c r="N297" i="17" s="1"/>
  <c r="N254" i="2"/>
  <c r="N254" i="17" s="1"/>
  <c r="N227" i="2"/>
  <c r="N227" i="17" s="1"/>
  <c r="O347" i="2" l="1"/>
  <c r="O347" i="17" s="1"/>
  <c r="O348" i="2"/>
  <c r="O348" i="17" s="1"/>
  <c r="O326" i="2"/>
  <c r="O326" i="17" s="1"/>
  <c r="O296" i="2"/>
  <c r="O296" i="17" s="1"/>
  <c r="O228" i="2"/>
  <c r="O228" i="17" s="1"/>
  <c r="O226" i="2"/>
  <c r="O226" i="17" s="1"/>
  <c r="O224" i="2"/>
  <c r="O224" i="17" s="1"/>
  <c r="O221" i="2"/>
  <c r="O221" i="17" s="1"/>
  <c r="O241" i="2"/>
  <c r="O241" i="17" s="1"/>
  <c r="O223" i="2"/>
  <c r="O223" i="17" s="1"/>
  <c r="O268" i="2"/>
  <c r="O268" i="17" s="1"/>
  <c r="O214" i="2"/>
  <c r="O214" i="17" s="1"/>
  <c r="O211" i="2"/>
  <c r="O211" i="17" s="1"/>
  <c r="O123" i="2"/>
  <c r="O123" i="17" s="1"/>
  <c r="O218" i="2"/>
  <c r="O218" i="17" s="1"/>
  <c r="O213" i="2"/>
  <c r="O213" i="17" s="1"/>
  <c r="O85" i="2"/>
  <c r="O85" i="17" s="1"/>
  <c r="O204" i="2"/>
  <c r="O204" i="17" s="1"/>
  <c r="O94" i="2"/>
  <c r="O94" i="17" s="1"/>
  <c r="O92" i="2"/>
  <c r="O92" i="17" s="1"/>
  <c r="O86" i="2"/>
  <c r="O86" i="17" s="1"/>
  <c r="O84" i="2"/>
  <c r="O84" i="17" s="1"/>
  <c r="O210" i="2"/>
  <c r="O210" i="17" s="1"/>
  <c r="O122" i="2"/>
  <c r="O122" i="17" s="1"/>
  <c r="O36" i="2"/>
  <c r="O36" i="17" s="1"/>
  <c r="O34" i="2"/>
  <c r="O34" i="17" s="1"/>
  <c r="O32" i="2"/>
  <c r="O32" i="17" s="1"/>
  <c r="O30" i="2"/>
  <c r="O30" i="17" s="1"/>
  <c r="O10" i="2"/>
  <c r="O10" i="17" s="1"/>
  <c r="O50" i="2"/>
  <c r="O50" i="17" s="1"/>
  <c r="O44" i="2"/>
  <c r="O44" i="17" s="1"/>
  <c r="O31" i="2"/>
  <c r="O31" i="17" s="1"/>
  <c r="O29" i="2"/>
  <c r="M241" i="17"/>
  <c r="O346" i="2"/>
  <c r="O346" i="17" s="1"/>
  <c r="O327" i="2"/>
  <c r="O255" i="2"/>
  <c r="O255" i="17" s="1"/>
  <c r="O253" i="2"/>
  <c r="O253" i="17" s="1"/>
  <c r="O220" i="2"/>
  <c r="O220" i="17" s="1"/>
  <c r="O216" i="2"/>
  <c r="O216" i="17" s="1"/>
  <c r="O93" i="2"/>
  <c r="O93" i="17" s="1"/>
  <c r="O209" i="2"/>
  <c r="O209" i="17" s="1"/>
  <c r="O33" i="2"/>
  <c r="O33" i="17" s="1"/>
  <c r="M182" i="17"/>
  <c r="N36" i="2"/>
  <c r="M1" i="14"/>
  <c r="N210" i="2"/>
  <c r="O227" i="2"/>
  <c r="O227" i="17" s="1"/>
  <c r="O219" i="2"/>
  <c r="O219" i="17" s="1"/>
  <c r="O217" i="2"/>
  <c r="O217" i="17" s="1"/>
  <c r="O342" i="2"/>
  <c r="O342" i="17" s="1"/>
  <c r="O254" i="2"/>
  <c r="O254" i="17" s="1"/>
  <c r="O205" i="2"/>
  <c r="O205" i="17" s="1"/>
  <c r="N206" i="2"/>
  <c r="N206" i="17" s="1"/>
  <c r="N208" i="2"/>
  <c r="N208" i="17" s="1"/>
  <c r="N215" i="2"/>
  <c r="N215" i="17" s="1"/>
  <c r="N29" i="17"/>
  <c r="N31" i="2"/>
  <c r="N31" i="17" s="1"/>
  <c r="N34" i="2"/>
  <c r="N34" i="17" s="1"/>
  <c r="O297" i="2"/>
  <c r="O297" i="17" s="1"/>
  <c r="O225" i="2"/>
  <c r="O225" i="17" s="1"/>
  <c r="O207" i="2"/>
  <c r="O207" i="17" s="1"/>
  <c r="O212" i="2"/>
  <c r="O212" i="17" s="1"/>
  <c r="N3" i="1"/>
  <c r="L360" i="1"/>
  <c r="M326" i="17"/>
  <c r="N268" i="2"/>
  <c r="N268" i="17" s="1"/>
  <c r="P348" i="2" l="1"/>
  <c r="P348" i="17" s="1"/>
  <c r="P342" i="2"/>
  <c r="P342" i="17" s="1"/>
  <c r="P313" i="2"/>
  <c r="P313" i="17" s="1"/>
  <c r="P255" i="2"/>
  <c r="P255" i="17" s="1"/>
  <c r="P223" i="2"/>
  <c r="P223" i="17" s="1"/>
  <c r="P218" i="2"/>
  <c r="P218" i="17" s="1"/>
  <c r="P211" i="2"/>
  <c r="P211" i="17" s="1"/>
  <c r="P254" i="2"/>
  <c r="P254" i="17" s="1"/>
  <c r="P221" i="2"/>
  <c r="P221" i="17" s="1"/>
  <c r="P213" i="2"/>
  <c r="P213" i="17" s="1"/>
  <c r="P204" i="2"/>
  <c r="P204" i="17" s="1"/>
  <c r="P86" i="2"/>
  <c r="P86" i="17" s="1"/>
  <c r="P85" i="2"/>
  <c r="P85" i="17" s="1"/>
  <c r="P29" i="2"/>
  <c r="P217" i="2"/>
  <c r="P217" i="17" s="1"/>
  <c r="P67" i="2"/>
  <c r="P67" i="17" s="1"/>
  <c r="P41" i="2"/>
  <c r="P41" i="17" s="1"/>
  <c r="O182" i="2"/>
  <c r="O67" i="2"/>
  <c r="P296" i="2"/>
  <c r="P296" i="17" s="1"/>
  <c r="P272" i="2"/>
  <c r="P272" i="17" s="1"/>
  <c r="P267" i="2"/>
  <c r="P267" i="17" s="1"/>
  <c r="P241" i="2"/>
  <c r="P241" i="17" s="1"/>
  <c r="P225" i="2"/>
  <c r="P225" i="17" s="1"/>
  <c r="P220" i="2"/>
  <c r="P220" i="17" s="1"/>
  <c r="P224" i="2"/>
  <c r="P224" i="17" s="1"/>
  <c r="P219" i="2"/>
  <c r="P219" i="17" s="1"/>
  <c r="P182" i="2"/>
  <c r="P182" i="17" s="1"/>
  <c r="P210" i="2"/>
  <c r="P210" i="17" s="1"/>
  <c r="P214" i="2"/>
  <c r="P214" i="17" s="1"/>
  <c r="P216" i="2"/>
  <c r="P216" i="17" s="1"/>
  <c r="P44" i="2"/>
  <c r="P44" i="17" s="1"/>
  <c r="P33" i="2"/>
  <c r="P33" i="17" s="1"/>
  <c r="P32" i="2"/>
  <c r="P32" i="17" s="1"/>
  <c r="P10" i="2"/>
  <c r="P10" i="17" s="1"/>
  <c r="N210" i="17"/>
  <c r="P253" i="2"/>
  <c r="P253" i="17" s="1"/>
  <c r="P209" i="2"/>
  <c r="P209" i="17" s="1"/>
  <c r="P206" i="2"/>
  <c r="P206" i="17" s="1"/>
  <c r="P84" i="2"/>
  <c r="P84" i="17" s="1"/>
  <c r="P36" i="2"/>
  <c r="P36" i="17" s="1"/>
  <c r="N1" i="14"/>
  <c r="N36" i="17"/>
  <c r="P297" i="2"/>
  <c r="P297" i="17" s="1"/>
  <c r="P205" i="2"/>
  <c r="P205" i="17" s="1"/>
  <c r="O206" i="2"/>
  <c r="O206" i="17" s="1"/>
  <c r="O215" i="2"/>
  <c r="O215" i="17" s="1"/>
  <c r="O203" i="2"/>
  <c r="O203" i="17" s="1"/>
  <c r="O208" i="2"/>
  <c r="O208" i="17" s="1"/>
  <c r="P266" i="2"/>
  <c r="P266" i="17" s="1"/>
  <c r="O41" i="2"/>
  <c r="O41" i="17" s="1"/>
  <c r="O327" i="17"/>
  <c r="O343" i="2"/>
  <c r="O343" i="17" s="1"/>
  <c r="O313" i="2"/>
  <c r="P343" i="2"/>
  <c r="P343" i="17" s="1"/>
  <c r="P327" i="2"/>
  <c r="P327" i="17" s="1"/>
  <c r="P227" i="2"/>
  <c r="P227" i="17" s="1"/>
  <c r="P208" i="2"/>
  <c r="P208" i="17" s="1"/>
  <c r="O3" i="1"/>
  <c r="P207" i="2"/>
  <c r="P207" i="17" s="1"/>
  <c r="P228" i="2"/>
  <c r="P228" i="17" s="1"/>
  <c r="P212" i="2"/>
  <c r="P212" i="17" s="1"/>
  <c r="P123" i="2"/>
  <c r="P123" i="17" s="1"/>
  <c r="P203" i="2"/>
  <c r="P203" i="17" s="1"/>
  <c r="P226" i="2"/>
  <c r="P226" i="17" s="1"/>
  <c r="P122" i="2"/>
  <c r="P122" i="17" s="1"/>
  <c r="M360" i="1"/>
  <c r="P268" i="2"/>
  <c r="P268" i="17" s="1"/>
  <c r="P98" i="2"/>
  <c r="P98" i="17" s="1"/>
  <c r="O266" i="2"/>
  <c r="O266" i="17" s="1"/>
  <c r="O267" i="2"/>
  <c r="O267" i="17" s="1"/>
  <c r="H272" i="2"/>
  <c r="H272" i="17" s="1"/>
  <c r="I272" i="2"/>
  <c r="I272" i="17" s="1"/>
  <c r="J272" i="2"/>
  <c r="J272" i="17" s="1"/>
  <c r="K272" i="2"/>
  <c r="K272" i="17" s="1"/>
  <c r="L272" i="2"/>
  <c r="L272" i="17" s="1"/>
  <c r="M272" i="2"/>
  <c r="M272" i="17" s="1"/>
  <c r="N272" i="2"/>
  <c r="N272" i="17" s="1"/>
  <c r="O272" i="2"/>
  <c r="O272" i="17" s="1"/>
  <c r="H98" i="2"/>
  <c r="H98" i="17" s="1"/>
  <c r="I98" i="2"/>
  <c r="I98" i="17" s="1"/>
  <c r="J98" i="2"/>
  <c r="J98" i="17" s="1"/>
  <c r="K98" i="2"/>
  <c r="K98" i="17" s="1"/>
  <c r="L98" i="2"/>
  <c r="L98" i="17" s="1"/>
  <c r="M98" i="2"/>
  <c r="M98" i="17" s="1"/>
  <c r="N98" i="2"/>
  <c r="N98" i="17" s="1"/>
  <c r="O98" i="2"/>
  <c r="O98" i="17" s="1"/>
  <c r="Q348" i="2" l="1"/>
  <c r="Q348" i="17" s="1"/>
  <c r="Q346" i="2"/>
  <c r="Q346" i="17" s="1"/>
  <c r="Q342" i="2"/>
  <c r="Q342" i="17" s="1"/>
  <c r="Q313" i="2"/>
  <c r="Q313" i="17" s="1"/>
  <c r="Q296" i="2"/>
  <c r="Q296" i="17" s="1"/>
  <c r="Q347" i="2"/>
  <c r="Q347" i="17" s="1"/>
  <c r="Q327" i="2"/>
  <c r="Q327" i="17" s="1"/>
  <c r="Q297" i="2"/>
  <c r="Q297" i="17" s="1"/>
  <c r="Q227" i="2"/>
  <c r="Q227" i="17" s="1"/>
  <c r="Q225" i="2"/>
  <c r="Q225" i="17" s="1"/>
  <c r="Q228" i="2"/>
  <c r="Q228" i="17" s="1"/>
  <c r="Q211" i="2"/>
  <c r="Q211" i="17" s="1"/>
  <c r="Q207" i="2"/>
  <c r="Q207" i="17" s="1"/>
  <c r="Q123" i="2"/>
  <c r="Q123" i="17" s="1"/>
  <c r="Q213" i="2"/>
  <c r="Q213" i="17" s="1"/>
  <c r="Q210" i="2"/>
  <c r="Q210" i="17" s="1"/>
  <c r="Q122" i="2"/>
  <c r="Q122" i="17" s="1"/>
  <c r="Q94" i="2"/>
  <c r="Q94" i="17" s="1"/>
  <c r="Q92" i="2"/>
  <c r="Q92" i="17" s="1"/>
  <c r="Q93" i="2"/>
  <c r="Q93" i="17" s="1"/>
  <c r="Q36" i="2"/>
  <c r="Q32" i="2"/>
  <c r="Q32" i="17" s="1"/>
  <c r="Q10" i="2"/>
  <c r="Q10" i="17" s="1"/>
  <c r="Q50" i="2"/>
  <c r="Q50" i="17" s="1"/>
  <c r="Q44" i="2"/>
  <c r="Q44" i="17" s="1"/>
  <c r="Q33" i="2"/>
  <c r="Q33" i="17" s="1"/>
  <c r="Q29" i="2"/>
  <c r="O67" i="17"/>
  <c r="Q255" i="2"/>
  <c r="Q255" i="17" s="1"/>
  <c r="Q253" i="2"/>
  <c r="Q253" i="17" s="1"/>
  <c r="Q241" i="2"/>
  <c r="Q241" i="17" s="1"/>
  <c r="Q218" i="2"/>
  <c r="Q218" i="17" s="1"/>
  <c r="Q216" i="2"/>
  <c r="Q216" i="17" s="1"/>
  <c r="Q219" i="2"/>
  <c r="Q219" i="17" s="1"/>
  <c r="Q217" i="2"/>
  <c r="Q217" i="17" s="1"/>
  <c r="Q204" i="2"/>
  <c r="Q204" i="17" s="1"/>
  <c r="Q182" i="2"/>
  <c r="Q182" i="17" s="1"/>
  <c r="Q67" i="2"/>
  <c r="Q67" i="17" s="1"/>
  <c r="Q41" i="2"/>
  <c r="Q41" i="17" s="1"/>
  <c r="Q86" i="2"/>
  <c r="Q86" i="17" s="1"/>
  <c r="Q84" i="2"/>
  <c r="Q84" i="17" s="1"/>
  <c r="O182" i="17"/>
  <c r="Q254" i="2"/>
  <c r="Q254" i="17" s="1"/>
  <c r="Q224" i="2"/>
  <c r="Q223" i="2"/>
  <c r="Q223" i="17" s="1"/>
  <c r="Q214" i="2"/>
  <c r="Q214" i="17" s="1"/>
  <c r="Q98" i="2"/>
  <c r="Q98" i="17" s="1"/>
  <c r="Q85" i="2"/>
  <c r="Q85" i="17" s="1"/>
  <c r="O1" i="14"/>
  <c r="Q221" i="2"/>
  <c r="Q221" i="17" s="1"/>
  <c r="Q220" i="2"/>
  <c r="Q220" i="17" s="1"/>
  <c r="Q209" i="2"/>
  <c r="Q209" i="17" s="1"/>
  <c r="Q326" i="2"/>
  <c r="Q326" i="17" s="1"/>
  <c r="Q272" i="2"/>
  <c r="Q272" i="17" s="1"/>
  <c r="Q226" i="2"/>
  <c r="Q226" i="17" s="1"/>
  <c r="P215" i="2"/>
  <c r="P215" i="17" s="1"/>
  <c r="P29" i="17"/>
  <c r="P31" i="2"/>
  <c r="P31" i="17" s="1"/>
  <c r="P34" i="2"/>
  <c r="P34" i="17" s="1"/>
  <c r="P30" i="2"/>
  <c r="P30" i="17" s="1"/>
  <c r="Q205" i="2"/>
  <c r="Q205" i="17" s="1"/>
  <c r="O29" i="17"/>
  <c r="P346" i="2"/>
  <c r="P346" i="17" s="1"/>
  <c r="N360" i="1"/>
  <c r="O313" i="17"/>
  <c r="P347" i="2"/>
  <c r="P347" i="17" s="1"/>
  <c r="P3" i="1"/>
  <c r="Q343" i="2"/>
  <c r="Q343" i="17" s="1"/>
  <c r="Q212" i="2"/>
  <c r="Q212" i="17" s="1"/>
  <c r="P326" i="2"/>
  <c r="P50" i="2"/>
  <c r="P50" i="17" s="1"/>
  <c r="P92" i="2"/>
  <c r="P92" i="17" s="1"/>
  <c r="P94" i="2"/>
  <c r="P94" i="17" s="1"/>
  <c r="P93" i="2"/>
  <c r="P93" i="17" s="1"/>
  <c r="G98" i="2"/>
  <c r="G98" i="17" s="1"/>
  <c r="G272" i="2"/>
  <c r="G272" i="17" s="1"/>
  <c r="R297" i="2" l="1"/>
  <c r="R297" i="17" s="1"/>
  <c r="D261" i="1"/>
  <c r="D243" i="1"/>
  <c r="R225" i="2"/>
  <c r="R223" i="2"/>
  <c r="R268" i="2"/>
  <c r="R268" i="17" s="1"/>
  <c r="R254" i="2"/>
  <c r="R254" i="17" s="1"/>
  <c r="D242" i="1"/>
  <c r="D271" i="1"/>
  <c r="D220" i="1"/>
  <c r="R211" i="2"/>
  <c r="R214" i="2"/>
  <c r="D221" i="1"/>
  <c r="D213" i="1"/>
  <c r="R122" i="2"/>
  <c r="R122" i="17" s="1"/>
  <c r="R266" i="2"/>
  <c r="R266" i="17" s="1"/>
  <c r="R218" i="2"/>
  <c r="D217" i="1"/>
  <c r="D99" i="1"/>
  <c r="D97" i="1"/>
  <c r="D92" i="1"/>
  <c r="D68" i="1"/>
  <c r="D66" i="1"/>
  <c r="D52" i="1"/>
  <c r="D47" i="1"/>
  <c r="D45" i="1"/>
  <c r="D43" i="1"/>
  <c r="R215" i="2"/>
  <c r="R215" i="17" s="1"/>
  <c r="D101" i="1"/>
  <c r="D87" i="1"/>
  <c r="R85" i="2"/>
  <c r="R85" i="17" s="1"/>
  <c r="D73" i="1"/>
  <c r="D71" i="1"/>
  <c r="D69" i="1"/>
  <c r="D65" i="1"/>
  <c r="D53" i="1"/>
  <c r="D51" i="1"/>
  <c r="D46" i="1"/>
  <c r="R44" i="2"/>
  <c r="D100" i="1"/>
  <c r="D42" i="1"/>
  <c r="D38" i="1"/>
  <c r="D34" i="1"/>
  <c r="D32" i="1"/>
  <c r="D39" i="1"/>
  <c r="D37" i="1"/>
  <c r="D35" i="1"/>
  <c r="D33" i="1"/>
  <c r="R31" i="2"/>
  <c r="R31" i="17" s="1"/>
  <c r="R30" i="2"/>
  <c r="D40" i="1"/>
  <c r="D36" i="1"/>
  <c r="R207" i="2"/>
  <c r="R123" i="2"/>
  <c r="R123" i="17" s="1"/>
  <c r="R84" i="2"/>
  <c r="R84" i="17" s="1"/>
  <c r="R98" i="2"/>
  <c r="D91" i="1"/>
  <c r="D212" i="1"/>
  <c r="D54" i="1"/>
  <c r="D244" i="1"/>
  <c r="D240" i="1"/>
  <c r="D219" i="1"/>
  <c r="D216" i="1"/>
  <c r="D72" i="1"/>
  <c r="D70" i="1"/>
  <c r="P1" i="14"/>
  <c r="Q36" i="17"/>
  <c r="D273" i="1"/>
  <c r="R255" i="2"/>
  <c r="R255" i="17" s="1"/>
  <c r="R228" i="2"/>
  <c r="R224" i="2"/>
  <c r="R224" i="17" s="1"/>
  <c r="R220" i="2"/>
  <c r="R220" i="17" s="1"/>
  <c r="R219" i="2"/>
  <c r="R219" i="17" s="1"/>
  <c r="R216" i="2"/>
  <c r="R296" i="2"/>
  <c r="R296" i="17" s="1"/>
  <c r="R267" i="2"/>
  <c r="R267" i="17" s="1"/>
  <c r="R226" i="2"/>
  <c r="R86" i="2"/>
  <c r="R86" i="17" s="1"/>
  <c r="D50" i="1"/>
  <c r="Q206" i="2"/>
  <c r="Q206" i="17" s="1"/>
  <c r="Q203" i="2"/>
  <c r="Q203" i="17" s="1"/>
  <c r="Q224" i="17"/>
  <c r="Q215" i="2"/>
  <c r="Q215" i="17" s="1"/>
  <c r="Q208" i="2"/>
  <c r="Q208" i="17" s="1"/>
  <c r="Q29" i="17"/>
  <c r="Q31" i="2"/>
  <c r="Q31" i="17" s="1"/>
  <c r="Q34" i="2"/>
  <c r="Q34" i="17" s="1"/>
  <c r="Q30" i="2"/>
  <c r="Q30" i="17" s="1"/>
  <c r="D264" i="1"/>
  <c r="D265" i="1"/>
  <c r="D266" i="1"/>
  <c r="D90" i="1"/>
  <c r="D88" i="1"/>
  <c r="D96" i="1"/>
  <c r="P326" i="17"/>
  <c r="O360" i="1"/>
  <c r="D270" i="1"/>
  <c r="D275" i="1"/>
  <c r="R227" i="2"/>
  <c r="R253" i="2"/>
  <c r="R253" i="17" s="1"/>
  <c r="D262" i="1"/>
  <c r="R209" i="2"/>
  <c r="R327" i="2"/>
  <c r="R272" i="2"/>
  <c r="R208" i="2"/>
  <c r="R208" i="17" s="1"/>
  <c r="R203" i="2"/>
  <c r="R203" i="17" s="1"/>
  <c r="D274" i="1"/>
  <c r="Q267" i="2"/>
  <c r="Q267" i="17" s="1"/>
  <c r="Q268" i="2"/>
  <c r="Q268" i="17" s="1"/>
  <c r="Q266" i="2"/>
  <c r="Q266" i="17" s="1"/>
  <c r="D263" i="1"/>
  <c r="D227" i="1"/>
  <c r="R221" i="2" l="1"/>
  <c r="R221" i="17" s="1"/>
  <c r="D215" i="1"/>
  <c r="D218" i="1"/>
  <c r="D214" i="1"/>
  <c r="R217" i="2"/>
  <c r="R217" i="17" s="1"/>
  <c r="F217" i="17" s="1"/>
  <c r="R212" i="2"/>
  <c r="R212" i="17" s="1"/>
  <c r="R67" i="2"/>
  <c r="D67" i="1"/>
  <c r="R10" i="2"/>
  <c r="D10" i="1"/>
  <c r="R182" i="2"/>
  <c r="D182" i="1"/>
  <c r="R241" i="2"/>
  <c r="D241" i="1"/>
  <c r="R34" i="2"/>
  <c r="R34" i="17" s="1"/>
  <c r="D44" i="1"/>
  <c r="R36" i="2"/>
  <c r="R210" i="2"/>
  <c r="D210" i="1"/>
  <c r="D98" i="1"/>
  <c r="D228" i="1"/>
  <c r="R44" i="17"/>
  <c r="F44" i="17" s="1"/>
  <c r="F44" i="2"/>
  <c r="R218" i="17"/>
  <c r="F218" i="2"/>
  <c r="D211" i="1"/>
  <c r="R92" i="2"/>
  <c r="F92" i="2" s="1"/>
  <c r="D207" i="1"/>
  <c r="R98" i="17"/>
  <c r="F98" i="17" s="1"/>
  <c r="D86" i="1"/>
  <c r="D225" i="1"/>
  <c r="R272" i="17"/>
  <c r="R207" i="17"/>
  <c r="R226" i="17"/>
  <c r="R225" i="17"/>
  <c r="F220" i="17"/>
  <c r="R211" i="17"/>
  <c r="F221" i="17"/>
  <c r="R223" i="17"/>
  <c r="R209" i="17"/>
  <c r="R228" i="17"/>
  <c r="F219" i="17"/>
  <c r="R216" i="17"/>
  <c r="R227" i="17"/>
  <c r="R214" i="17"/>
  <c r="F203" i="17"/>
  <c r="D209" i="1"/>
  <c r="F266" i="17"/>
  <c r="F31" i="2"/>
  <c r="D226" i="1"/>
  <c r="F30" i="2"/>
  <c r="R30" i="17"/>
  <c r="F85" i="2"/>
  <c r="F85" i="17"/>
  <c r="D224" i="1"/>
  <c r="F86" i="2"/>
  <c r="F86" i="17"/>
  <c r="D272" i="1"/>
  <c r="F84" i="2"/>
  <c r="F84" i="17"/>
  <c r="F224" i="17"/>
  <c r="F208" i="17"/>
  <c r="F254" i="2"/>
  <c r="F254" i="17"/>
  <c r="F267" i="17"/>
  <c r="F255" i="2"/>
  <c r="F255" i="17"/>
  <c r="F268" i="17"/>
  <c r="F253" i="2"/>
  <c r="F253" i="17"/>
  <c r="F215" i="17"/>
  <c r="F216" i="2"/>
  <c r="F227" i="2"/>
  <c r="F214" i="2"/>
  <c r="F207" i="2"/>
  <c r="F226" i="2"/>
  <c r="F225" i="2"/>
  <c r="F215" i="2"/>
  <c r="F220" i="2"/>
  <c r="F211" i="2"/>
  <c r="F208" i="2"/>
  <c r="F223" i="2"/>
  <c r="F209" i="2"/>
  <c r="F228" i="2"/>
  <c r="F219" i="2"/>
  <c r="F203" i="2"/>
  <c r="F224" i="2"/>
  <c r="D205" i="1"/>
  <c r="R205" i="2"/>
  <c r="R213" i="2"/>
  <c r="D204" i="1"/>
  <c r="R204" i="2"/>
  <c r="D206" i="1"/>
  <c r="R206" i="2"/>
  <c r="R32" i="2"/>
  <c r="R32" i="17" s="1"/>
  <c r="R33" i="2"/>
  <c r="R33" i="17" s="1"/>
  <c r="D29" i="1"/>
  <c r="R29" i="2"/>
  <c r="F29" i="2" s="1"/>
  <c r="D268" i="1"/>
  <c r="D31" i="1"/>
  <c r="R41" i="2"/>
  <c r="R41" i="17" s="1"/>
  <c r="D41" i="1"/>
  <c r="D30" i="1"/>
  <c r="D208" i="1"/>
  <c r="R342" i="2"/>
  <c r="R342" i="17" s="1"/>
  <c r="D342" i="1"/>
  <c r="R327" i="17"/>
  <c r="F327" i="2"/>
  <c r="R346" i="2"/>
  <c r="R346" i="17" s="1"/>
  <c r="D346" i="1"/>
  <c r="D203" i="1"/>
  <c r="R313" i="2"/>
  <c r="D313" i="1"/>
  <c r="R343" i="2"/>
  <c r="R343" i="17" s="1"/>
  <c r="D343" i="1"/>
  <c r="P360" i="1"/>
  <c r="R326" i="2"/>
  <c r="D326" i="1"/>
  <c r="R347" i="2"/>
  <c r="R347" i="17" s="1"/>
  <c r="D347" i="1"/>
  <c r="R348" i="2"/>
  <c r="R348" i="17" s="1"/>
  <c r="D348" i="1"/>
  <c r="D267" i="1"/>
  <c r="R50" i="2"/>
  <c r="R50" i="17" s="1"/>
  <c r="F50" i="17" s="1"/>
  <c r="F268" i="2"/>
  <c r="F266" i="2"/>
  <c r="F267" i="2"/>
  <c r="F272" i="2"/>
  <c r="D89" i="1"/>
  <c r="R94" i="2"/>
  <c r="D94" i="1"/>
  <c r="R93" i="2"/>
  <c r="D93" i="1"/>
  <c r="F98" i="2"/>
  <c r="F217" i="2" l="1"/>
  <c r="F221" i="2"/>
  <c r="F212" i="2"/>
  <c r="R241" i="17"/>
  <c r="F241" i="17" s="1"/>
  <c r="F241" i="2"/>
  <c r="R182" i="17"/>
  <c r="F182" i="17" s="1"/>
  <c r="F182" i="2"/>
  <c r="R10" i="17"/>
  <c r="F10" i="17" s="1"/>
  <c r="F10" i="2"/>
  <c r="F34" i="2"/>
  <c r="R67" i="17"/>
  <c r="F67" i="17" s="1"/>
  <c r="F67" i="2"/>
  <c r="R210" i="17"/>
  <c r="F210" i="17" s="1"/>
  <c r="F210" i="2"/>
  <c r="R36" i="17"/>
  <c r="F36" i="17" s="1"/>
  <c r="F36" i="2"/>
  <c r="F214" i="17"/>
  <c r="F225" i="17"/>
  <c r="F227" i="17"/>
  <c r="F228" i="17"/>
  <c r="F211" i="17"/>
  <c r="F226" i="17"/>
  <c r="F327" i="17"/>
  <c r="F216" i="17"/>
  <c r="F209" i="17"/>
  <c r="F207" i="17"/>
  <c r="F223" i="17"/>
  <c r="F212" i="17"/>
  <c r="F272" i="17"/>
  <c r="F218" i="17"/>
  <c r="R94" i="17"/>
  <c r="F94" i="17" s="1"/>
  <c r="R93" i="17"/>
  <c r="F93" i="17" s="1"/>
  <c r="R92" i="17"/>
  <c r="F92" i="17" s="1"/>
  <c r="R206" i="17"/>
  <c r="R213" i="17"/>
  <c r="R205" i="17"/>
  <c r="R204" i="17"/>
  <c r="F33" i="2"/>
  <c r="F33" i="17"/>
  <c r="F32" i="2"/>
  <c r="F32" i="17"/>
  <c r="F206" i="2"/>
  <c r="F204" i="2"/>
  <c r="F213" i="2"/>
  <c r="F205" i="2"/>
  <c r="F41" i="17"/>
  <c r="F41" i="2"/>
  <c r="F30" i="17"/>
  <c r="R29" i="17"/>
  <c r="F29" i="17" s="1"/>
  <c r="F348" i="2"/>
  <c r="F347" i="2"/>
  <c r="F343" i="2"/>
  <c r="F342" i="2"/>
  <c r="R326" i="17"/>
  <c r="F326" i="2"/>
  <c r="R313" i="17"/>
  <c r="F313" i="2"/>
  <c r="F346" i="2"/>
  <c r="F50" i="2"/>
  <c r="F93" i="2"/>
  <c r="F94" i="2"/>
  <c r="F213" i="17" l="1"/>
  <c r="F313" i="17"/>
  <c r="F205" i="17"/>
  <c r="F326" i="17"/>
  <c r="F206" i="17"/>
  <c r="F204" i="17"/>
  <c r="L13" i="1"/>
  <c r="M335" i="1" l="1"/>
  <c r="L335" i="1"/>
  <c r="L292" i="1"/>
  <c r="K13" i="1"/>
  <c r="L279" i="1"/>
  <c r="L285" i="1"/>
  <c r="K111" i="1"/>
  <c r="M285" i="1"/>
  <c r="M105" i="1"/>
  <c r="L185" i="1"/>
  <c r="K316" i="1"/>
  <c r="M56" i="1"/>
  <c r="M111" i="1"/>
  <c r="M316" i="1"/>
  <c r="M13" i="1"/>
  <c r="M118" i="1"/>
  <c r="M185" i="1"/>
  <c r="M329" i="1"/>
  <c r="M230" i="1"/>
  <c r="M279" i="1"/>
  <c r="M292" i="1"/>
  <c r="L105" i="1"/>
  <c r="L118" i="1"/>
  <c r="L316" i="1"/>
  <c r="L56" i="1"/>
  <c r="L111" i="1"/>
  <c r="L230" i="1"/>
  <c r="L329" i="1"/>
  <c r="K56" i="1"/>
  <c r="K292" i="1"/>
  <c r="K105" i="1"/>
  <c r="K118" i="1"/>
  <c r="K185" i="1"/>
  <c r="K279" i="1"/>
  <c r="K329" i="1"/>
  <c r="K230" i="1"/>
  <c r="K285" i="1"/>
  <c r="K335" i="1"/>
  <c r="L287" i="1" l="1"/>
  <c r="K287" i="1"/>
  <c r="M287" i="1"/>
  <c r="M113" i="1"/>
  <c r="K113" i="1"/>
  <c r="L113" i="1"/>
  <c r="H335" i="1" l="1"/>
  <c r="J316" i="1"/>
  <c r="H118" i="1"/>
  <c r="I118" i="1"/>
  <c r="H105" i="1"/>
  <c r="H316" i="1"/>
  <c r="J292" i="1"/>
  <c r="I292" i="1"/>
  <c r="H230" i="1"/>
  <c r="J230" i="1"/>
  <c r="I105" i="1"/>
  <c r="J329" i="1"/>
  <c r="I329" i="1"/>
  <c r="J118" i="1"/>
  <c r="J335" i="1"/>
  <c r="I279" i="1"/>
  <c r="H279" i="1"/>
  <c r="J185" i="1"/>
  <c r="H185" i="1"/>
  <c r="I316" i="1"/>
  <c r="J279" i="1"/>
  <c r="I185" i="1"/>
  <c r="J105" i="1"/>
  <c r="I230" i="1"/>
  <c r="I335" i="1"/>
  <c r="H329" i="1"/>
  <c r="H292" i="1"/>
  <c r="H287" i="1" l="1"/>
  <c r="H113" i="1"/>
  <c r="I113" i="1"/>
  <c r="I287" i="1"/>
  <c r="J113" i="1"/>
  <c r="J287" i="1"/>
  <c r="P285" i="1" l="1"/>
  <c r="O285" i="1"/>
  <c r="N285" i="1"/>
  <c r="G335" i="1" l="1"/>
  <c r="E329" i="1"/>
  <c r="G316" i="1"/>
  <c r="E185" i="1"/>
  <c r="F111" i="1"/>
  <c r="F105" i="1"/>
  <c r="F56" i="1"/>
  <c r="F113" i="1" l="1"/>
  <c r="G185" i="1"/>
  <c r="F230" i="1"/>
  <c r="F279" i="1"/>
  <c r="F285" i="1"/>
  <c r="E316" i="1"/>
  <c r="G329" i="1"/>
  <c r="F335" i="1"/>
  <c r="G105" i="1"/>
  <c r="G111" i="1"/>
  <c r="F185" i="1"/>
  <c r="E230" i="1"/>
  <c r="E279" i="1"/>
  <c r="E285" i="1"/>
  <c r="F329" i="1"/>
  <c r="E335" i="1"/>
  <c r="E56" i="1"/>
  <c r="E105" i="1"/>
  <c r="E111" i="1"/>
  <c r="G230" i="1"/>
  <c r="G279" i="1"/>
  <c r="G285" i="1"/>
  <c r="F316" i="1"/>
  <c r="E13" i="1"/>
  <c r="F13" i="1"/>
  <c r="E287" i="1" l="1"/>
  <c r="G113" i="1"/>
  <c r="G287" i="1"/>
  <c r="F287" i="1"/>
  <c r="E113" i="1"/>
  <c r="G103" i="2" l="1"/>
  <c r="G103" i="17" s="1"/>
  <c r="H276" i="2"/>
  <c r="H276" i="17" s="1"/>
  <c r="I276" i="2"/>
  <c r="I276" i="17" s="1"/>
  <c r="G276" i="2"/>
  <c r="G276" i="17" s="1"/>
  <c r="J276" i="2" l="1"/>
  <c r="J276" i="17" s="1"/>
  <c r="I277" i="2"/>
  <c r="I277" i="17" s="1"/>
  <c r="J102" i="2"/>
  <c r="J102" i="17" s="1"/>
  <c r="J103" i="2"/>
  <c r="J103" i="17" s="1"/>
  <c r="I102" i="2"/>
  <c r="I102" i="17" s="1"/>
  <c r="I103" i="2"/>
  <c r="I103" i="17" s="1"/>
  <c r="H102" i="2"/>
  <c r="H102" i="17" s="1"/>
  <c r="H103" i="2"/>
  <c r="H103" i="17" s="1"/>
  <c r="G102" i="2"/>
  <c r="G102" i="17" s="1"/>
  <c r="H262" i="2"/>
  <c r="H262" i="17" s="1"/>
  <c r="H274" i="2"/>
  <c r="H274" i="17" s="1"/>
  <c r="I273" i="2"/>
  <c r="I273" i="17" s="1"/>
  <c r="J262" i="2"/>
  <c r="J262" i="17" s="1"/>
  <c r="J274" i="2"/>
  <c r="J274" i="17" s="1"/>
  <c r="J277" i="2"/>
  <c r="J277" i="17" s="1"/>
  <c r="H277" i="2"/>
  <c r="H277" i="17" s="1"/>
  <c r="H261" i="2"/>
  <c r="H261" i="17" s="1"/>
  <c r="J256" i="2"/>
  <c r="J256" i="17" s="1"/>
  <c r="I262" i="2"/>
  <c r="I262" i="17" s="1"/>
  <c r="I274" i="2"/>
  <c r="I274" i="17" s="1"/>
  <c r="H273" i="2"/>
  <c r="H273" i="17" s="1"/>
  <c r="J273" i="2"/>
  <c r="J273" i="17" s="1"/>
  <c r="I261" i="2"/>
  <c r="I261" i="17" s="1"/>
  <c r="J261" i="2"/>
  <c r="J261" i="17" s="1"/>
  <c r="I256" i="2"/>
  <c r="I256" i="17" s="1"/>
  <c r="H240" i="2"/>
  <c r="H240" i="17" s="1"/>
  <c r="J240" i="2"/>
  <c r="J240" i="17" s="1"/>
  <c r="J43" i="2"/>
  <c r="J43" i="17" s="1"/>
  <c r="H256" i="2"/>
  <c r="H256" i="17" s="1"/>
  <c r="I240" i="2"/>
  <c r="I240" i="17" s="1"/>
  <c r="I66" i="2"/>
  <c r="I66" i="17" s="1"/>
  <c r="G277" i="2"/>
  <c r="G277" i="17" s="1"/>
  <c r="G256" i="2"/>
  <c r="G256" i="17" s="1"/>
  <c r="G274" i="2"/>
  <c r="G274" i="17" s="1"/>
  <c r="G262" i="2"/>
  <c r="G262" i="17" s="1"/>
  <c r="G240" i="2"/>
  <c r="G240" i="17" s="1"/>
  <c r="G261" i="2"/>
  <c r="G261" i="17" s="1"/>
  <c r="G273" i="2"/>
  <c r="G273" i="17" s="1"/>
  <c r="J66" i="2"/>
  <c r="J66" i="17" s="1"/>
  <c r="H79" i="2" l="1"/>
  <c r="H79" i="17" s="1"/>
  <c r="J100" i="2"/>
  <c r="J100" i="17" s="1"/>
  <c r="H87" i="2"/>
  <c r="H87" i="17" s="1"/>
  <c r="G88" i="2"/>
  <c r="G88" i="17" s="1"/>
  <c r="H43" i="2"/>
  <c r="H43" i="17" s="1"/>
  <c r="I43" i="2"/>
  <c r="I43" i="17" s="1"/>
  <c r="G43" i="2"/>
  <c r="G43" i="17" s="1"/>
  <c r="H66" i="2"/>
  <c r="H66" i="17" s="1"/>
  <c r="G66" i="2"/>
  <c r="G66" i="17" s="1"/>
  <c r="H100" i="2" l="1"/>
  <c r="H100" i="17" s="1"/>
  <c r="G100" i="2"/>
  <c r="G100" i="17" s="1"/>
  <c r="J87" i="2"/>
  <c r="J87" i="17" s="1"/>
  <c r="H88" i="2"/>
  <c r="H88" i="17" s="1"/>
  <c r="J79" i="2"/>
  <c r="J79" i="17" s="1"/>
  <c r="I79" i="2"/>
  <c r="I79" i="17" s="1"/>
  <c r="I87" i="2"/>
  <c r="I87" i="17" s="1"/>
  <c r="I100" i="2"/>
  <c r="I100" i="17" s="1"/>
  <c r="G87" i="2"/>
  <c r="G87" i="17" s="1"/>
  <c r="J88" i="2"/>
  <c r="J88" i="17" s="1"/>
  <c r="I88" i="2"/>
  <c r="I88" i="17" s="1"/>
  <c r="G79" i="2"/>
  <c r="G79" i="17" s="1"/>
  <c r="G250" i="2" l="1"/>
  <c r="G250" i="17" s="1"/>
  <c r="H250" i="2"/>
  <c r="H250" i="17" s="1"/>
  <c r="I250" i="2"/>
  <c r="I250" i="17" s="1"/>
  <c r="J250" i="2"/>
  <c r="J250" i="17" s="1"/>
  <c r="G251" i="2"/>
  <c r="G251" i="17" s="1"/>
  <c r="H251" i="2"/>
  <c r="H251" i="17" s="1"/>
  <c r="I251" i="2"/>
  <c r="I251" i="17" s="1"/>
  <c r="J251" i="2"/>
  <c r="J251" i="17" s="1"/>
  <c r="G76" i="2"/>
  <c r="G76" i="17" s="1"/>
  <c r="H76" i="2"/>
  <c r="H76" i="17" s="1"/>
  <c r="I76" i="2"/>
  <c r="I76" i="17" s="1"/>
  <c r="J76" i="2"/>
  <c r="J76" i="17" s="1"/>
  <c r="G77" i="2"/>
  <c r="G77" i="17" s="1"/>
  <c r="H77" i="2"/>
  <c r="H77" i="17" s="1"/>
  <c r="I77" i="2"/>
  <c r="I77" i="17" s="1"/>
  <c r="J77" i="2"/>
  <c r="J77" i="17" s="1"/>
  <c r="G245" i="2"/>
  <c r="G245" i="17" s="1"/>
  <c r="H245" i="2"/>
  <c r="H245" i="17" s="1"/>
  <c r="I245" i="2"/>
  <c r="I245" i="17" s="1"/>
  <c r="J245" i="2"/>
  <c r="J245" i="17" s="1"/>
  <c r="G246" i="2"/>
  <c r="G246" i="17" s="1"/>
  <c r="H246" i="2"/>
  <c r="H246" i="17" s="1"/>
  <c r="I246" i="2"/>
  <c r="I246" i="17" s="1"/>
  <c r="J246" i="2"/>
  <c r="J246" i="17" s="1"/>
  <c r="G71" i="2"/>
  <c r="G71" i="17" s="1"/>
  <c r="H71" i="2"/>
  <c r="H71" i="17" s="1"/>
  <c r="I71" i="2"/>
  <c r="I71" i="17" s="1"/>
  <c r="J71" i="2"/>
  <c r="J71" i="17" s="1"/>
  <c r="G72" i="2"/>
  <c r="G72" i="17" s="1"/>
  <c r="H72" i="2"/>
  <c r="H72" i="17" s="1"/>
  <c r="I72" i="2"/>
  <c r="I72" i="17" s="1"/>
  <c r="J72" i="2"/>
  <c r="J72" i="17" s="1"/>
  <c r="H78" i="2" l="1"/>
  <c r="H78" i="17" s="1"/>
  <c r="I78" i="2"/>
  <c r="I78" i="17" s="1"/>
  <c r="J78" i="2"/>
  <c r="J78" i="17" s="1"/>
  <c r="G78" i="2"/>
  <c r="G78" i="17" s="1"/>
  <c r="I70" i="2" l="1"/>
  <c r="I70" i="17" s="1"/>
  <c r="J70" i="2"/>
  <c r="J70" i="17" s="1"/>
  <c r="G70" i="2"/>
  <c r="G70" i="17" s="1"/>
  <c r="H70" i="2"/>
  <c r="H70" i="17" s="1"/>
  <c r="J244" i="2"/>
  <c r="J244" i="17" s="1"/>
  <c r="I244" i="2"/>
  <c r="I244" i="17" s="1"/>
  <c r="H244" i="2"/>
  <c r="H244" i="17" s="1"/>
  <c r="G244" i="2"/>
  <c r="G244" i="17" s="1"/>
  <c r="G252" i="2"/>
  <c r="G252" i="17" s="1"/>
  <c r="H252" i="2"/>
  <c r="H252" i="17" s="1"/>
  <c r="I252" i="2"/>
  <c r="I252" i="17" s="1"/>
  <c r="J252" i="2"/>
  <c r="J252" i="17" s="1"/>
  <c r="H1" i="14" l="1"/>
  <c r="K102" i="2" l="1"/>
  <c r="K102" i="17" s="1"/>
  <c r="K103" i="2"/>
  <c r="K103" i="17" s="1"/>
  <c r="K252" i="2"/>
  <c r="K252" i="17" s="1"/>
  <c r="I1" i="14"/>
  <c r="K276" i="2" l="1"/>
  <c r="K276" i="17" s="1"/>
  <c r="K246" i="2"/>
  <c r="K246" i="17" s="1"/>
  <c r="K273" i="2"/>
  <c r="K273" i="17" s="1"/>
  <c r="K245" i="2"/>
  <c r="K245" i="17" s="1"/>
  <c r="K262" i="2"/>
  <c r="K262" i="17" s="1"/>
  <c r="K277" i="2"/>
  <c r="K277" i="17" s="1"/>
  <c r="K256" i="2"/>
  <c r="K256" i="17" s="1"/>
  <c r="K261" i="2"/>
  <c r="K261" i="17" s="1"/>
  <c r="K244" i="2"/>
  <c r="K244" i="17" s="1"/>
  <c r="K274" i="2"/>
  <c r="K274" i="17" s="1"/>
  <c r="K240" i="2"/>
  <c r="K240" i="17" s="1"/>
  <c r="L66" i="2"/>
  <c r="L66" i="17" s="1"/>
  <c r="L76" i="2"/>
  <c r="L76" i="17" s="1"/>
  <c r="L78" i="2"/>
  <c r="L78" i="17" s="1"/>
  <c r="L87" i="2"/>
  <c r="L87" i="17" s="1"/>
  <c r="L72" i="2"/>
  <c r="L72" i="17" s="1"/>
  <c r="L88" i="2"/>
  <c r="L88" i="17" s="1"/>
  <c r="L100" i="2"/>
  <c r="L100" i="17" s="1"/>
  <c r="L79" i="2"/>
  <c r="L79" i="17" s="1"/>
  <c r="L273" i="2"/>
  <c r="L273" i="17" s="1"/>
  <c r="L261" i="2"/>
  <c r="L261" i="17" s="1"/>
  <c r="L240" i="2"/>
  <c r="L240" i="17" s="1"/>
  <c r="L262" i="2"/>
  <c r="L262" i="17" s="1"/>
  <c r="L250" i="2"/>
  <c r="L250" i="17" s="1"/>
  <c r="L70" i="2"/>
  <c r="L70" i="17" s="1"/>
  <c r="L277" i="2"/>
  <c r="L277" i="17" s="1"/>
  <c r="L256" i="2"/>
  <c r="L256" i="17" s="1"/>
  <c r="L43" i="2"/>
  <c r="L43" i="17" s="1"/>
  <c r="L274" i="2"/>
  <c r="L274" i="17" s="1"/>
  <c r="L251" i="2"/>
  <c r="L251" i="17" s="1"/>
  <c r="K87" i="2"/>
  <c r="K87" i="17" s="1"/>
  <c r="K88" i="2"/>
  <c r="K88" i="17" s="1"/>
  <c r="K79" i="2"/>
  <c r="K79" i="17" s="1"/>
  <c r="K43" i="2"/>
  <c r="K43" i="17" s="1"/>
  <c r="K78" i="2"/>
  <c r="K78" i="17" s="1"/>
  <c r="K100" i="2"/>
  <c r="K100" i="17" s="1"/>
  <c r="K66" i="2"/>
  <c r="K66" i="17" s="1"/>
  <c r="K251" i="2"/>
  <c r="K251" i="17" s="1"/>
  <c r="K77" i="2"/>
  <c r="K77" i="17" s="1"/>
  <c r="K71" i="2"/>
  <c r="K71" i="17" s="1"/>
  <c r="K72" i="2"/>
  <c r="K72" i="17" s="1"/>
  <c r="L77" i="2"/>
  <c r="L77" i="17" s="1"/>
  <c r="K70" i="2"/>
  <c r="K70" i="17" s="1"/>
  <c r="K76" i="2"/>
  <c r="K76" i="17" s="1"/>
  <c r="K250" i="2"/>
  <c r="K250" i="17" s="1"/>
  <c r="J1" i="14"/>
  <c r="L244" i="2" l="1"/>
  <c r="L244" i="17" s="1"/>
  <c r="L246" i="2"/>
  <c r="L246" i="17" s="1"/>
  <c r="L276" i="2"/>
  <c r="L276" i="17" s="1"/>
  <c r="L71" i="2"/>
  <c r="L71" i="17" s="1"/>
  <c r="L245" i="2"/>
  <c r="L245" i="17" s="1"/>
  <c r="L102" i="2"/>
  <c r="L102" i="17" s="1"/>
  <c r="L103" i="2"/>
  <c r="L103" i="17" s="1"/>
  <c r="L252" i="2"/>
  <c r="L252" i="17" s="1"/>
  <c r="M78" i="2"/>
  <c r="M78" i="17" s="1"/>
  <c r="M88" i="2"/>
  <c r="M88" i="17" s="1"/>
  <c r="M100" i="2"/>
  <c r="M100" i="17" s="1"/>
  <c r="M262" i="2"/>
  <c r="M262" i="17" s="1"/>
  <c r="M256" i="2"/>
  <c r="M256" i="17" s="1"/>
  <c r="M252" i="2"/>
  <c r="M252" i="17" s="1"/>
  <c r="M251" i="2"/>
  <c r="M251" i="17" s="1"/>
  <c r="M261" i="2"/>
  <c r="M261" i="17" s="1"/>
  <c r="M273" i="2"/>
  <c r="M273" i="17" s="1"/>
  <c r="M240" i="2"/>
  <c r="M240" i="17" s="1"/>
  <c r="M277" i="2"/>
  <c r="M277" i="17" s="1"/>
  <c r="M1" i="2"/>
  <c r="M245" i="2" l="1"/>
  <c r="M245" i="17" s="1"/>
  <c r="M244" i="2"/>
  <c r="M244" i="17" s="1"/>
  <c r="M246" i="2"/>
  <c r="M246" i="17" s="1"/>
  <c r="M276" i="2"/>
  <c r="M276" i="17" s="1"/>
  <c r="M102" i="2"/>
  <c r="M102" i="17" s="1"/>
  <c r="M103" i="2"/>
  <c r="M103" i="17" s="1"/>
  <c r="N103" i="2"/>
  <c r="N103" i="17" s="1"/>
  <c r="N102" i="2"/>
  <c r="N102" i="17" s="1"/>
  <c r="M274" i="2"/>
  <c r="M274" i="17" s="1"/>
  <c r="M43" i="2"/>
  <c r="M43" i="17" s="1"/>
  <c r="M87" i="2"/>
  <c r="M87" i="17" s="1"/>
  <c r="N66" i="2"/>
  <c r="N66" i="17" s="1"/>
  <c r="N76" i="2"/>
  <c r="N76" i="17" s="1"/>
  <c r="N77" i="2"/>
  <c r="N77" i="17" s="1"/>
  <c r="N78" i="2"/>
  <c r="N78" i="17" s="1"/>
  <c r="N79" i="2"/>
  <c r="N79" i="17" s="1"/>
  <c r="N87" i="2"/>
  <c r="N87" i="17" s="1"/>
  <c r="N88" i="2"/>
  <c r="N88" i="17" s="1"/>
  <c r="N277" i="2"/>
  <c r="N277" i="17" s="1"/>
  <c r="N240" i="2"/>
  <c r="N240" i="17" s="1"/>
  <c r="N276" i="2"/>
  <c r="N276" i="17" s="1"/>
  <c r="N274" i="2"/>
  <c r="N274" i="17" s="1"/>
  <c r="N256" i="2"/>
  <c r="N256" i="17" s="1"/>
  <c r="N250" i="2"/>
  <c r="N250" i="17" s="1"/>
  <c r="N261" i="2"/>
  <c r="N261" i="17" s="1"/>
  <c r="N262" i="2"/>
  <c r="N262" i="17" s="1"/>
  <c r="N43" i="2"/>
  <c r="N43" i="17" s="1"/>
  <c r="N252" i="2"/>
  <c r="N252" i="17" s="1"/>
  <c r="M79" i="2"/>
  <c r="M79" i="17" s="1"/>
  <c r="M66" i="2"/>
  <c r="M66" i="17" s="1"/>
  <c r="M77" i="2"/>
  <c r="M77" i="17" s="1"/>
  <c r="N1" i="2"/>
  <c r="M72" i="2"/>
  <c r="M72" i="17" s="1"/>
  <c r="M70" i="2"/>
  <c r="M70" i="17" s="1"/>
  <c r="M250" i="2"/>
  <c r="M250" i="17" s="1"/>
  <c r="M71" i="2"/>
  <c r="M71" i="17" s="1"/>
  <c r="M76" i="2"/>
  <c r="M76" i="17" s="1"/>
  <c r="N71" i="2" l="1"/>
  <c r="N71" i="17" s="1"/>
  <c r="N246" i="2"/>
  <c r="N246" i="17" s="1"/>
  <c r="N70" i="2"/>
  <c r="N70" i="17" s="1"/>
  <c r="N245" i="2"/>
  <c r="N245" i="17" s="1"/>
  <c r="N72" i="2"/>
  <c r="N72" i="17" s="1"/>
  <c r="N244" i="2"/>
  <c r="N244" i="17" s="1"/>
  <c r="N273" i="2"/>
  <c r="N273" i="17" s="1"/>
  <c r="N100" i="2"/>
  <c r="N100" i="17" s="1"/>
  <c r="O77" i="2"/>
  <c r="O77" i="17" s="1"/>
  <c r="O79" i="2"/>
  <c r="O79" i="17" s="1"/>
  <c r="O100" i="2"/>
  <c r="O100" i="17" s="1"/>
  <c r="O78" i="2"/>
  <c r="O78" i="17" s="1"/>
  <c r="O87" i="2"/>
  <c r="O87" i="17" s="1"/>
  <c r="O274" i="2"/>
  <c r="O274" i="17" s="1"/>
  <c r="O256" i="2"/>
  <c r="O256" i="17" s="1"/>
  <c r="O251" i="2"/>
  <c r="O251" i="17" s="1"/>
  <c r="O273" i="2"/>
  <c r="O273" i="17" s="1"/>
  <c r="O240" i="2"/>
  <c r="O240" i="17" s="1"/>
  <c r="O261" i="2"/>
  <c r="O261" i="17" s="1"/>
  <c r="O252" i="2"/>
  <c r="O252" i="17" s="1"/>
  <c r="O277" i="2"/>
  <c r="O277" i="17" s="1"/>
  <c r="N251" i="2"/>
  <c r="N251" i="17" s="1"/>
  <c r="O1" i="2"/>
  <c r="O244" i="2" l="1"/>
  <c r="O244" i="17" s="1"/>
  <c r="O246" i="2"/>
  <c r="O246" i="17" s="1"/>
  <c r="O276" i="2"/>
  <c r="O276" i="17" s="1"/>
  <c r="O245" i="2"/>
  <c r="O245" i="17" s="1"/>
  <c r="O70" i="2"/>
  <c r="O70" i="17" s="1"/>
  <c r="O102" i="2"/>
  <c r="O102" i="17" s="1"/>
  <c r="O103" i="2"/>
  <c r="O103" i="17" s="1"/>
  <c r="P103" i="2"/>
  <c r="P103" i="17" s="1"/>
  <c r="O262" i="2"/>
  <c r="O262" i="17" s="1"/>
  <c r="P66" i="2"/>
  <c r="P66" i="17" s="1"/>
  <c r="P76" i="2"/>
  <c r="P76" i="17" s="1"/>
  <c r="P77" i="2"/>
  <c r="P77" i="17" s="1"/>
  <c r="P273" i="2"/>
  <c r="P273" i="17" s="1"/>
  <c r="P261" i="2"/>
  <c r="P261" i="17" s="1"/>
  <c r="P240" i="2"/>
  <c r="P240" i="17" s="1"/>
  <c r="P87" i="2"/>
  <c r="P87" i="17" s="1"/>
  <c r="P100" i="2"/>
  <c r="P100" i="17" s="1"/>
  <c r="P277" i="2"/>
  <c r="P277" i="17" s="1"/>
  <c r="P79" i="2"/>
  <c r="P79" i="17" s="1"/>
  <c r="P262" i="2"/>
  <c r="P262" i="17" s="1"/>
  <c r="P252" i="2"/>
  <c r="P252" i="17" s="1"/>
  <c r="P250" i="2"/>
  <c r="P250" i="17" s="1"/>
  <c r="P88" i="2"/>
  <c r="P88" i="17" s="1"/>
  <c r="P274" i="2"/>
  <c r="P274" i="17" s="1"/>
  <c r="P256" i="2"/>
  <c r="P256" i="17" s="1"/>
  <c r="P251" i="2"/>
  <c r="P251" i="17" s="1"/>
  <c r="P43" i="2"/>
  <c r="P43" i="17" s="1"/>
  <c r="P78" i="2"/>
  <c r="P78" i="17" s="1"/>
  <c r="P1" i="2"/>
  <c r="O43" i="2"/>
  <c r="O43" i="17" s="1"/>
  <c r="O66" i="2"/>
  <c r="O66" i="17" s="1"/>
  <c r="O88" i="2"/>
  <c r="O88" i="17" s="1"/>
  <c r="O72" i="2"/>
  <c r="O72" i="17" s="1"/>
  <c r="O76" i="2"/>
  <c r="O76" i="17" s="1"/>
  <c r="O250" i="2"/>
  <c r="O250" i="17" s="1"/>
  <c r="O71" i="2"/>
  <c r="O71" i="17" s="1"/>
  <c r="N335" i="1" l="1"/>
  <c r="N230" i="1"/>
  <c r="N105" i="1"/>
  <c r="N279" i="1"/>
  <c r="N316" i="1"/>
  <c r="N13" i="1"/>
  <c r="N111" i="1"/>
  <c r="N185" i="1"/>
  <c r="N56" i="1"/>
  <c r="N329" i="1"/>
  <c r="P244" i="2"/>
  <c r="P244" i="17" s="1"/>
  <c r="P72" i="2"/>
  <c r="P72" i="17" s="1"/>
  <c r="P246" i="2"/>
  <c r="P246" i="17" s="1"/>
  <c r="P71" i="2"/>
  <c r="P71" i="17" s="1"/>
  <c r="P245" i="2"/>
  <c r="P245" i="17" s="1"/>
  <c r="P70" i="2"/>
  <c r="P70" i="17" s="1"/>
  <c r="P276" i="2"/>
  <c r="P276" i="17" s="1"/>
  <c r="P102" i="2"/>
  <c r="P102" i="17" s="1"/>
  <c r="Q102" i="2"/>
  <c r="Q102" i="17" s="1"/>
  <c r="Q66" i="2"/>
  <c r="Q66" i="17" s="1"/>
  <c r="Q76" i="2"/>
  <c r="Q76" i="17" s="1"/>
  <c r="Q78" i="2"/>
  <c r="Q78" i="17" s="1"/>
  <c r="Q87" i="2"/>
  <c r="Q87" i="17" s="1"/>
  <c r="Q79" i="2"/>
  <c r="Q79" i="17" s="1"/>
  <c r="Q274" i="2"/>
  <c r="Q274" i="17" s="1"/>
  <c r="Q262" i="2"/>
  <c r="Q262" i="17" s="1"/>
  <c r="Q256" i="2"/>
  <c r="Q256" i="17" s="1"/>
  <c r="Q252" i="2"/>
  <c r="Q252" i="17" s="1"/>
  <c r="Q77" i="2"/>
  <c r="Q77" i="17" s="1"/>
  <c r="Q261" i="2"/>
  <c r="Q261" i="17" s="1"/>
  <c r="Q100" i="2"/>
  <c r="Q100" i="17" s="1"/>
  <c r="Q277" i="2"/>
  <c r="Q277" i="17" s="1"/>
  <c r="Q88" i="2"/>
  <c r="Q88" i="17" s="1"/>
  <c r="Q273" i="2"/>
  <c r="Q273" i="17" s="1"/>
  <c r="Q240" i="2"/>
  <c r="Q240" i="17" s="1"/>
  <c r="Q1" i="2"/>
  <c r="N287" i="1" l="1"/>
  <c r="N113" i="1"/>
  <c r="O111" i="1"/>
  <c r="O230" i="1"/>
  <c r="O56" i="1"/>
  <c r="O185" i="1"/>
  <c r="O13" i="1"/>
  <c r="O316" i="1"/>
  <c r="O335" i="1"/>
  <c r="O105" i="1"/>
  <c r="O329" i="1"/>
  <c r="O279" i="1"/>
  <c r="Q245" i="2"/>
  <c r="Q245" i="17" s="1"/>
  <c r="Q244" i="2"/>
  <c r="Q244" i="17" s="1"/>
  <c r="Q72" i="2"/>
  <c r="Q72" i="17" s="1"/>
  <c r="Q246" i="2"/>
  <c r="Q246" i="17" s="1"/>
  <c r="Q71" i="2"/>
  <c r="Q71" i="17" s="1"/>
  <c r="Q70" i="2"/>
  <c r="Q70" i="17" s="1"/>
  <c r="Q276" i="2"/>
  <c r="Q276" i="17" s="1"/>
  <c r="Q103" i="2"/>
  <c r="Q103" i="17" s="1"/>
  <c r="R103" i="2"/>
  <c r="Q43" i="2"/>
  <c r="Q43" i="17" s="1"/>
  <c r="Q250" i="2"/>
  <c r="Q250" i="17" s="1"/>
  <c r="D62" i="1"/>
  <c r="D63" i="1"/>
  <c r="D64" i="1"/>
  <c r="D74" i="1"/>
  <c r="D75" i="1"/>
  <c r="D80" i="1"/>
  <c r="D81" i="1"/>
  <c r="D82" i="1"/>
  <c r="D83" i="1"/>
  <c r="D256" i="1"/>
  <c r="D254" i="1"/>
  <c r="D248" i="1"/>
  <c r="D257" i="1"/>
  <c r="D247" i="1"/>
  <c r="D239" i="1"/>
  <c r="D123" i="1"/>
  <c r="D255" i="1"/>
  <c r="D249" i="1"/>
  <c r="D122" i="1"/>
  <c r="D260" i="1"/>
  <c r="R1" i="2"/>
  <c r="Q251" i="2"/>
  <c r="Q251" i="17" s="1"/>
  <c r="J42" i="2"/>
  <c r="J42" i="17" s="1"/>
  <c r="R103" i="17" l="1"/>
  <c r="F103" i="17" s="1"/>
  <c r="O287" i="1"/>
  <c r="O113" i="1"/>
  <c r="P185" i="1"/>
  <c r="P335" i="1"/>
  <c r="P13" i="1"/>
  <c r="P56" i="1"/>
  <c r="D56" i="1" s="1"/>
  <c r="P111" i="1"/>
  <c r="P230" i="1"/>
  <c r="D230" i="1" s="1"/>
  <c r="P316" i="1"/>
  <c r="D316" i="1" s="1"/>
  <c r="P105" i="1"/>
  <c r="D105" i="1" s="1"/>
  <c r="P279" i="1"/>
  <c r="P329" i="1"/>
  <c r="D329" i="1" s="1"/>
  <c r="R276" i="2"/>
  <c r="D276" i="1"/>
  <c r="F103" i="2"/>
  <c r="R102" i="2"/>
  <c r="D102" i="1"/>
  <c r="D103" i="1"/>
  <c r="R43" i="2"/>
  <c r="R43" i="17" s="1"/>
  <c r="F43" i="17" s="1"/>
  <c r="R240" i="2"/>
  <c r="R262" i="2"/>
  <c r="R262" i="17" s="1"/>
  <c r="D259" i="1"/>
  <c r="R277" i="2"/>
  <c r="D277" i="1"/>
  <c r="R273" i="2"/>
  <c r="R273" i="17" s="1"/>
  <c r="R244" i="2"/>
  <c r="D246" i="1"/>
  <c r="R256" i="2"/>
  <c r="R256" i="17" s="1"/>
  <c r="D253" i="1"/>
  <c r="R252" i="2"/>
  <c r="D252" i="1"/>
  <c r="R246" i="2"/>
  <c r="D245" i="1"/>
  <c r="R245" i="2"/>
  <c r="R251" i="2"/>
  <c r="D251" i="1"/>
  <c r="R274" i="2"/>
  <c r="R261" i="2"/>
  <c r="D258" i="1"/>
  <c r="R250" i="2"/>
  <c r="D250" i="1"/>
  <c r="G42" i="2"/>
  <c r="G42" i="17" s="1"/>
  <c r="K42" i="2"/>
  <c r="K42" i="17" s="1"/>
  <c r="O42" i="2"/>
  <c r="O42" i="17" s="1"/>
  <c r="R88" i="2"/>
  <c r="D85" i="1"/>
  <c r="R76" i="2"/>
  <c r="D76" i="1"/>
  <c r="R87" i="2"/>
  <c r="D84" i="1"/>
  <c r="R78" i="2"/>
  <c r="D78" i="1"/>
  <c r="R71" i="2"/>
  <c r="R66" i="2"/>
  <c r="R66" i="17" s="1"/>
  <c r="R100" i="2"/>
  <c r="R100" i="17" s="1"/>
  <c r="R72" i="2"/>
  <c r="R79" i="2"/>
  <c r="D79" i="1"/>
  <c r="R77" i="2"/>
  <c r="D77" i="1"/>
  <c r="R70" i="2"/>
  <c r="R42" i="2"/>
  <c r="R42" i="17" s="1"/>
  <c r="L42" i="2"/>
  <c r="L42" i="17" s="1"/>
  <c r="N42" i="2"/>
  <c r="N42" i="17" s="1"/>
  <c r="I42" i="2"/>
  <c r="I42" i="17" s="1"/>
  <c r="P42" i="2"/>
  <c r="P42" i="17" s="1"/>
  <c r="H42" i="2"/>
  <c r="H42" i="17" s="1"/>
  <c r="M42" i="2"/>
  <c r="M42" i="17" s="1"/>
  <c r="Q42" i="2"/>
  <c r="Q42" i="17" s="1"/>
  <c r="D297" i="1"/>
  <c r="D296" i="1"/>
  <c r="R70" i="17" l="1"/>
  <c r="F70" i="17" s="1"/>
  <c r="R77" i="17"/>
  <c r="F77" i="17" s="1"/>
  <c r="R76" i="17"/>
  <c r="F76" i="17" s="1"/>
  <c r="R79" i="17"/>
  <c r="F79" i="17" s="1"/>
  <c r="R88" i="17"/>
  <c r="F88" i="17" s="1"/>
  <c r="R102" i="17"/>
  <c r="F102" i="17" s="1"/>
  <c r="R78" i="17"/>
  <c r="F78" i="17" s="1"/>
  <c r="R72" i="17"/>
  <c r="F72" i="17" s="1"/>
  <c r="R71" i="17"/>
  <c r="F71" i="17" s="1"/>
  <c r="R87" i="17"/>
  <c r="F87" i="17" s="1"/>
  <c r="R251" i="17"/>
  <c r="R246" i="17"/>
  <c r="R261" i="17"/>
  <c r="R276" i="17"/>
  <c r="R274" i="17"/>
  <c r="R245" i="17"/>
  <c r="R277" i="17"/>
  <c r="R240" i="17"/>
  <c r="R252" i="17"/>
  <c r="R250" i="17"/>
  <c r="R244" i="17"/>
  <c r="F100" i="2"/>
  <c r="F100" i="17"/>
  <c r="F66" i="2"/>
  <c r="F66" i="17"/>
  <c r="F256" i="2"/>
  <c r="F256" i="17"/>
  <c r="F273" i="2"/>
  <c r="F273" i="17"/>
  <c r="F262" i="2"/>
  <c r="F262" i="17"/>
  <c r="F245" i="2"/>
  <c r="F246" i="2"/>
  <c r="D335" i="1"/>
  <c r="D279" i="1"/>
  <c r="P287" i="1"/>
  <c r="D111" i="1"/>
  <c r="P113" i="1"/>
  <c r="D185" i="1"/>
  <c r="F42" i="17"/>
  <c r="F42" i="2"/>
  <c r="F43" i="2"/>
  <c r="D360" i="1"/>
  <c r="D285" i="1"/>
  <c r="D13" i="1"/>
  <c r="F276" i="2"/>
  <c r="F274" i="2"/>
  <c r="F87" i="2"/>
  <c r="F88" i="2"/>
  <c r="F102" i="2"/>
  <c r="F250" i="2"/>
  <c r="F244" i="2"/>
  <c r="F251" i="2"/>
  <c r="F70" i="2"/>
  <c r="F71" i="2"/>
  <c r="F76" i="2"/>
  <c r="F79" i="2"/>
  <c r="F77" i="2"/>
  <c r="F72" i="2"/>
  <c r="F252" i="2"/>
  <c r="F261" i="2"/>
  <c r="F277" i="2"/>
  <c r="F240" i="2"/>
  <c r="F78" i="2"/>
  <c r="F240" i="17" l="1"/>
  <c r="F276" i="17"/>
  <c r="F250" i="17"/>
  <c r="F245" i="17"/>
  <c r="F246" i="17"/>
  <c r="F244" i="17"/>
  <c r="F277" i="17"/>
  <c r="F261" i="17"/>
  <c r="F252" i="17"/>
  <c r="F274" i="17"/>
  <c r="F251" i="17"/>
  <c r="P292" i="1"/>
  <c r="N292" i="1"/>
  <c r="O118" i="1"/>
  <c r="P118" i="1"/>
  <c r="N118" i="1"/>
  <c r="O292" i="1"/>
  <c r="D113" i="1" l="1"/>
  <c r="J2" i="17" l="1"/>
  <c r="K2" i="17"/>
  <c r="L2" i="17"/>
  <c r="M2" i="17"/>
  <c r="N2" i="17"/>
  <c r="O2" i="17"/>
  <c r="P2" i="17"/>
  <c r="Q2" i="17"/>
  <c r="R2" i="17"/>
  <c r="F2" i="18" l="1"/>
  <c r="G2" i="18"/>
  <c r="H2" i="18"/>
  <c r="I2" i="18"/>
  <c r="J2" i="18"/>
  <c r="K2" i="18"/>
  <c r="L2" i="18"/>
  <c r="M2" i="18"/>
  <c r="N2" i="18"/>
  <c r="J37" i="2" l="1"/>
  <c r="J37" i="17" s="1"/>
  <c r="G37" i="2" l="1"/>
  <c r="G37" i="17" s="1"/>
  <c r="R37" i="2"/>
  <c r="R37" i="17" s="1"/>
  <c r="H37" i="2"/>
  <c r="H37" i="17" s="1"/>
  <c r="L37" i="2"/>
  <c r="L37" i="17" s="1"/>
  <c r="Q37" i="2"/>
  <c r="Q37" i="17" s="1"/>
  <c r="M37" i="2"/>
  <c r="M37" i="17" s="1"/>
  <c r="O37" i="2"/>
  <c r="O37" i="17" s="1"/>
  <c r="N37" i="2"/>
  <c r="N37" i="17" s="1"/>
  <c r="I37" i="2"/>
  <c r="I37" i="17" s="1"/>
  <c r="P37" i="2"/>
  <c r="P37" i="17" s="1"/>
  <c r="K37" i="2"/>
  <c r="K37" i="17" s="1"/>
  <c r="F37" i="2" l="1"/>
  <c r="L1" i="2"/>
  <c r="K1" i="2"/>
  <c r="J1" i="2"/>
  <c r="P249" i="2" l="1"/>
  <c r="P249" i="17" s="1"/>
  <c r="Q249" i="2"/>
  <c r="Q249" i="17" s="1"/>
  <c r="R249" i="2"/>
  <c r="R249" i="17" s="1"/>
  <c r="Q75" i="2" l="1"/>
  <c r="Q75" i="17" s="1"/>
  <c r="R75" i="2"/>
  <c r="R75" i="17" s="1"/>
  <c r="P75" i="2"/>
  <c r="P75" i="17" s="1"/>
  <c r="O249" i="2" l="1"/>
  <c r="O249" i="17" s="1"/>
  <c r="N249" i="2"/>
  <c r="N249" i="17" s="1"/>
  <c r="M249" i="2"/>
  <c r="M249" i="17" s="1"/>
  <c r="L249" i="2"/>
  <c r="L249" i="17" s="1"/>
  <c r="K249" i="2"/>
  <c r="K249" i="17" s="1"/>
  <c r="J249" i="2"/>
  <c r="J249" i="17" s="1"/>
  <c r="I249" i="2"/>
  <c r="I249" i="17" s="1"/>
  <c r="H249" i="2"/>
  <c r="H249" i="17" s="1"/>
  <c r="G249" i="2"/>
  <c r="G249" i="17" s="1"/>
  <c r="O75" i="2"/>
  <c r="O75" i="17" s="1"/>
  <c r="N75" i="2"/>
  <c r="N75" i="17" s="1"/>
  <c r="M75" i="2"/>
  <c r="M75" i="17" s="1"/>
  <c r="L75" i="2"/>
  <c r="L75" i="17" s="1"/>
  <c r="K75" i="2"/>
  <c r="K75" i="17" s="1"/>
  <c r="J75" i="2"/>
  <c r="J75" i="17" s="1"/>
  <c r="I75" i="2"/>
  <c r="I75" i="17" s="1"/>
  <c r="H75" i="2"/>
  <c r="H75" i="17" s="1"/>
  <c r="G75" i="2"/>
  <c r="G75" i="17" s="1"/>
  <c r="F75" i="17" l="1"/>
  <c r="F249" i="17"/>
  <c r="F75" i="2"/>
  <c r="F249" i="2"/>
  <c r="G292" i="1"/>
  <c r="F292" i="1"/>
  <c r="G118" i="1" l="1"/>
  <c r="F118" i="1"/>
  <c r="M306" i="17" l="1"/>
  <c r="Q306" i="17"/>
  <c r="N306" i="17"/>
  <c r="R306" i="17"/>
  <c r="O306" i="17"/>
  <c r="P306" i="17"/>
  <c r="D327" i="1" l="1"/>
  <c r="M137" i="17" l="1"/>
  <c r="N137" i="17" l="1"/>
  <c r="O137" i="17" l="1"/>
  <c r="P137" i="17" l="1"/>
  <c r="Q137" i="17" l="1"/>
  <c r="D287" i="1"/>
  <c r="R137" i="17" l="1"/>
  <c r="D357" i="1"/>
  <c r="D353" i="1"/>
  <c r="D349" i="1"/>
  <c r="D237" i="1"/>
  <c r="D333" i="1"/>
  <c r="D355" i="1"/>
  <c r="D340" i="1"/>
  <c r="D319" i="1"/>
  <c r="D321" i="1"/>
  <c r="D309" i="1"/>
  <c r="D312" i="1"/>
  <c r="D308" i="1"/>
  <c r="D235" i="1"/>
  <c r="D238" i="1"/>
  <c r="D234" i="1"/>
  <c r="D290" i="1"/>
  <c r="D351" i="1"/>
  <c r="E292" i="1"/>
  <c r="D314" i="1"/>
  <c r="D306" i="1"/>
  <c r="D200" i="1"/>
  <c r="D283" i="1"/>
  <c r="D311" i="1"/>
  <c r="D307" i="1"/>
  <c r="D358" i="1"/>
  <c r="D356" i="1"/>
  <c r="D354" i="1"/>
  <c r="D352" i="1"/>
  <c r="D350" i="1"/>
  <c r="D341" i="1"/>
  <c r="D339" i="1"/>
  <c r="D310" i="1"/>
  <c r="D282" i="1"/>
  <c r="D322" i="1"/>
  <c r="D320" i="1"/>
  <c r="D332" i="1"/>
  <c r="D338" i="1"/>
  <c r="D233" i="1"/>
  <c r="D236" i="1"/>
  <c r="D292" i="1" l="1"/>
  <c r="D183" i="1"/>
  <c r="D181" i="1"/>
  <c r="E118" i="1"/>
  <c r="N339" i="2" l="1"/>
  <c r="N339" i="17" s="1"/>
  <c r="H333" i="2"/>
  <c r="K332" i="2"/>
  <c r="G323" i="2"/>
  <c r="G323" i="17" s="1"/>
  <c r="G325" i="2"/>
  <c r="G325" i="17" s="1"/>
  <c r="N320" i="2"/>
  <c r="N320" i="17" s="1"/>
  <c r="I319" i="2"/>
  <c r="H357" i="2" l="1"/>
  <c r="H357" i="17" s="1"/>
  <c r="J357" i="2"/>
  <c r="J357" i="17" s="1"/>
  <c r="O357" i="2"/>
  <c r="O357" i="17" s="1"/>
  <c r="G357" i="2"/>
  <c r="G357" i="17" s="1"/>
  <c r="K357" i="2"/>
  <c r="K357" i="17" s="1"/>
  <c r="Q357" i="2"/>
  <c r="Q357" i="17" s="1"/>
  <c r="R357" i="2"/>
  <c r="R357" i="17" s="1"/>
  <c r="I357" i="2"/>
  <c r="I357" i="17" s="1"/>
  <c r="M357" i="2"/>
  <c r="M357" i="17" s="1"/>
  <c r="N357" i="2"/>
  <c r="N357" i="17" s="1"/>
  <c r="P357" i="2"/>
  <c r="P357" i="17" s="1"/>
  <c r="L357" i="2"/>
  <c r="L357" i="17" s="1"/>
  <c r="H353" i="2"/>
  <c r="H353" i="17" s="1"/>
  <c r="J353" i="2"/>
  <c r="J353" i="17" s="1"/>
  <c r="O353" i="2"/>
  <c r="O353" i="17" s="1"/>
  <c r="R353" i="2"/>
  <c r="R353" i="17" s="1"/>
  <c r="N353" i="2"/>
  <c r="N353" i="17" s="1"/>
  <c r="K353" i="2"/>
  <c r="K353" i="17" s="1"/>
  <c r="Q353" i="2"/>
  <c r="Q353" i="17" s="1"/>
  <c r="M353" i="2"/>
  <c r="M353" i="17" s="1"/>
  <c r="G353" i="2"/>
  <c r="G353" i="17" s="1"/>
  <c r="I353" i="2"/>
  <c r="I353" i="17" s="1"/>
  <c r="P353" i="2"/>
  <c r="P353" i="17" s="1"/>
  <c r="L353" i="2"/>
  <c r="L353" i="17" s="1"/>
  <c r="H349" i="2"/>
  <c r="H349" i="17" s="1"/>
  <c r="G349" i="2"/>
  <c r="G349" i="17" s="1"/>
  <c r="M349" i="2"/>
  <c r="M349" i="17" s="1"/>
  <c r="R349" i="2"/>
  <c r="R349" i="17" s="1"/>
  <c r="J349" i="2"/>
  <c r="J349" i="17" s="1"/>
  <c r="K349" i="2"/>
  <c r="K349" i="17" s="1"/>
  <c r="I349" i="2"/>
  <c r="I349" i="17" s="1"/>
  <c r="N349" i="2"/>
  <c r="N349" i="17" s="1"/>
  <c r="O349" i="2"/>
  <c r="O349" i="17" s="1"/>
  <c r="Q349" i="2"/>
  <c r="Q349" i="17" s="1"/>
  <c r="P349" i="2"/>
  <c r="P349" i="17" s="1"/>
  <c r="L349" i="2"/>
  <c r="L349" i="17" s="1"/>
  <c r="J356" i="2"/>
  <c r="J356" i="17" s="1"/>
  <c r="Q356" i="2"/>
  <c r="Q356" i="17" s="1"/>
  <c r="M356" i="2"/>
  <c r="M356" i="17" s="1"/>
  <c r="I356" i="2"/>
  <c r="I356" i="17" s="1"/>
  <c r="O356" i="2"/>
  <c r="O356" i="17" s="1"/>
  <c r="R356" i="2"/>
  <c r="R356" i="17" s="1"/>
  <c r="H356" i="2"/>
  <c r="H356" i="17" s="1"/>
  <c r="P356" i="2"/>
  <c r="P356" i="17" s="1"/>
  <c r="K356" i="2"/>
  <c r="K356" i="17" s="1"/>
  <c r="L356" i="2"/>
  <c r="L356" i="17" s="1"/>
  <c r="N356" i="2"/>
  <c r="N356" i="17" s="1"/>
  <c r="G356" i="2"/>
  <c r="G356" i="17" s="1"/>
  <c r="J352" i="2"/>
  <c r="J352" i="17" s="1"/>
  <c r="I352" i="2"/>
  <c r="I352" i="17" s="1"/>
  <c r="Q352" i="2"/>
  <c r="Q352" i="17" s="1"/>
  <c r="H352" i="2"/>
  <c r="H352" i="17" s="1"/>
  <c r="L352" i="2"/>
  <c r="L352" i="17" s="1"/>
  <c r="M352" i="2"/>
  <c r="M352" i="17" s="1"/>
  <c r="P352" i="2"/>
  <c r="P352" i="17" s="1"/>
  <c r="K352" i="2"/>
  <c r="K352" i="17" s="1"/>
  <c r="N352" i="2"/>
  <c r="N352" i="17" s="1"/>
  <c r="G352" i="2"/>
  <c r="G352" i="17" s="1"/>
  <c r="R352" i="2"/>
  <c r="R352" i="17" s="1"/>
  <c r="O352" i="2"/>
  <c r="O352" i="17" s="1"/>
  <c r="H341" i="2"/>
  <c r="H341" i="17" s="1"/>
  <c r="K341" i="2"/>
  <c r="K341" i="17" s="1"/>
  <c r="Q341" i="2"/>
  <c r="Q341" i="17" s="1"/>
  <c r="G341" i="2"/>
  <c r="G341" i="17" s="1"/>
  <c r="M341" i="2"/>
  <c r="M341" i="17" s="1"/>
  <c r="R341" i="2"/>
  <c r="R341" i="17" s="1"/>
  <c r="I341" i="2"/>
  <c r="I341" i="17" s="1"/>
  <c r="N341" i="2"/>
  <c r="N341" i="17" s="1"/>
  <c r="J341" i="2"/>
  <c r="J341" i="17" s="1"/>
  <c r="O341" i="2"/>
  <c r="O341" i="17" s="1"/>
  <c r="P341" i="2"/>
  <c r="P341" i="17" s="1"/>
  <c r="L341" i="2"/>
  <c r="L341" i="17" s="1"/>
  <c r="J358" i="2"/>
  <c r="J358" i="17" s="1"/>
  <c r="I358" i="2"/>
  <c r="I358" i="17" s="1"/>
  <c r="Q358" i="2"/>
  <c r="Q358" i="17" s="1"/>
  <c r="M358" i="2"/>
  <c r="M358" i="17" s="1"/>
  <c r="P358" i="2"/>
  <c r="P358" i="17" s="1"/>
  <c r="G358" i="2"/>
  <c r="G358" i="17" s="1"/>
  <c r="O358" i="2"/>
  <c r="O358" i="17" s="1"/>
  <c r="K358" i="2"/>
  <c r="K358" i="17" s="1"/>
  <c r="L358" i="2"/>
  <c r="L358" i="17" s="1"/>
  <c r="H358" i="2"/>
  <c r="H358" i="17" s="1"/>
  <c r="R358" i="2"/>
  <c r="R358" i="17" s="1"/>
  <c r="N358" i="2"/>
  <c r="N358" i="17" s="1"/>
  <c r="J354" i="2"/>
  <c r="J354" i="17" s="1"/>
  <c r="I354" i="2"/>
  <c r="I354" i="17" s="1"/>
  <c r="M354" i="2"/>
  <c r="M354" i="17" s="1"/>
  <c r="Q354" i="2"/>
  <c r="Q354" i="17" s="1"/>
  <c r="L354" i="2"/>
  <c r="L354" i="17" s="1"/>
  <c r="H354" i="2"/>
  <c r="H354" i="17" s="1"/>
  <c r="O354" i="2"/>
  <c r="O354" i="17" s="1"/>
  <c r="K354" i="2"/>
  <c r="K354" i="17" s="1"/>
  <c r="R354" i="2"/>
  <c r="R354" i="17" s="1"/>
  <c r="G354" i="2"/>
  <c r="G354" i="17" s="1"/>
  <c r="P354" i="2"/>
  <c r="P354" i="17" s="1"/>
  <c r="N354" i="2"/>
  <c r="N354" i="17" s="1"/>
  <c r="J350" i="2"/>
  <c r="J350" i="17" s="1"/>
  <c r="L350" i="2"/>
  <c r="L350" i="17" s="1"/>
  <c r="H350" i="2"/>
  <c r="H350" i="17" s="1"/>
  <c r="Q350" i="2"/>
  <c r="Q350" i="17" s="1"/>
  <c r="M350" i="2"/>
  <c r="M350" i="17" s="1"/>
  <c r="P350" i="2"/>
  <c r="P350" i="17" s="1"/>
  <c r="I350" i="2"/>
  <c r="I350" i="17" s="1"/>
  <c r="O350" i="2"/>
  <c r="O350" i="17" s="1"/>
  <c r="R350" i="2"/>
  <c r="R350" i="17" s="1"/>
  <c r="K350" i="2"/>
  <c r="K350" i="17" s="1"/>
  <c r="G350" i="2"/>
  <c r="G350" i="17" s="1"/>
  <c r="N350" i="2"/>
  <c r="N350" i="17" s="1"/>
  <c r="H355" i="2"/>
  <c r="H355" i="17" s="1"/>
  <c r="G355" i="2"/>
  <c r="G355" i="17" s="1"/>
  <c r="M355" i="2"/>
  <c r="M355" i="17" s="1"/>
  <c r="R355" i="2"/>
  <c r="R355" i="17" s="1"/>
  <c r="O355" i="2"/>
  <c r="O355" i="17" s="1"/>
  <c r="I355" i="2"/>
  <c r="I355" i="17" s="1"/>
  <c r="N355" i="2"/>
  <c r="N355" i="17" s="1"/>
  <c r="K355" i="2"/>
  <c r="K355" i="17" s="1"/>
  <c r="J355" i="2"/>
  <c r="J355" i="17" s="1"/>
  <c r="Q355" i="2"/>
  <c r="Q355" i="17" s="1"/>
  <c r="P355" i="2"/>
  <c r="P355" i="17" s="1"/>
  <c r="L355" i="2"/>
  <c r="L355" i="17" s="1"/>
  <c r="H351" i="2"/>
  <c r="H351" i="17" s="1"/>
  <c r="K351" i="2"/>
  <c r="K351" i="17" s="1"/>
  <c r="Q351" i="2"/>
  <c r="Q351" i="17" s="1"/>
  <c r="I351" i="2"/>
  <c r="I351" i="17" s="1"/>
  <c r="G351" i="2"/>
  <c r="G351" i="17" s="1"/>
  <c r="M351" i="2"/>
  <c r="M351" i="17" s="1"/>
  <c r="R351" i="2"/>
  <c r="R351" i="17" s="1"/>
  <c r="N351" i="2"/>
  <c r="N351" i="17" s="1"/>
  <c r="J351" i="2"/>
  <c r="J351" i="17" s="1"/>
  <c r="O351" i="2"/>
  <c r="O351" i="17" s="1"/>
  <c r="P351" i="2"/>
  <c r="P351" i="17" s="1"/>
  <c r="L351" i="2"/>
  <c r="L351" i="17" s="1"/>
  <c r="J340" i="2"/>
  <c r="J340" i="17" s="1"/>
  <c r="L340" i="2"/>
  <c r="L340" i="17" s="1"/>
  <c r="Q340" i="2"/>
  <c r="Q340" i="17" s="1"/>
  <c r="M340" i="2"/>
  <c r="M340" i="17" s="1"/>
  <c r="H340" i="2"/>
  <c r="H340" i="17" s="1"/>
  <c r="P340" i="2"/>
  <c r="P340" i="17" s="1"/>
  <c r="I340" i="2"/>
  <c r="I340" i="17" s="1"/>
  <c r="G340" i="2"/>
  <c r="G340" i="17" s="1"/>
  <c r="O340" i="2"/>
  <c r="O340" i="17" s="1"/>
  <c r="R340" i="2"/>
  <c r="R340" i="17" s="1"/>
  <c r="K340" i="2"/>
  <c r="K340" i="17" s="1"/>
  <c r="N340" i="2"/>
  <c r="N340" i="17" s="1"/>
  <c r="K332" i="17"/>
  <c r="I319" i="17"/>
  <c r="H333" i="17"/>
  <c r="O333" i="2"/>
  <c r="K333" i="2"/>
  <c r="K335" i="2" s="1"/>
  <c r="R333" i="2"/>
  <c r="G333" i="2"/>
  <c r="J333" i="2"/>
  <c r="R325" i="2"/>
  <c r="R325" i="17" s="1"/>
  <c r="J325" i="2"/>
  <c r="J325" i="17" s="1"/>
  <c r="P338" i="2"/>
  <c r="L338" i="2"/>
  <c r="P319" i="2"/>
  <c r="N333" i="2"/>
  <c r="N332" i="2"/>
  <c r="R332" i="2"/>
  <c r="J332" i="2"/>
  <c r="J321" i="2"/>
  <c r="J321" i="17" s="1"/>
  <c r="O321" i="2"/>
  <c r="O321" i="17" s="1"/>
  <c r="P321" i="2"/>
  <c r="P321" i="17" s="1"/>
  <c r="K321" i="2"/>
  <c r="K321" i="17" s="1"/>
  <c r="H321" i="2"/>
  <c r="H321" i="17" s="1"/>
  <c r="L321" i="2"/>
  <c r="L321" i="17" s="1"/>
  <c r="R339" i="2"/>
  <c r="R339" i="17" s="1"/>
  <c r="I320" i="2"/>
  <c r="I320" i="17" s="1"/>
  <c r="Q320" i="2"/>
  <c r="Q320" i="17" s="1"/>
  <c r="M320" i="2"/>
  <c r="M320" i="17" s="1"/>
  <c r="J320" i="2"/>
  <c r="J320" i="17" s="1"/>
  <c r="R320" i="2"/>
  <c r="R320" i="17" s="1"/>
  <c r="K325" i="2"/>
  <c r="K325" i="17" s="1"/>
  <c r="O325" i="2"/>
  <c r="O325" i="17" s="1"/>
  <c r="L325" i="2"/>
  <c r="L325" i="17" s="1"/>
  <c r="I325" i="2"/>
  <c r="I325" i="17" s="1"/>
  <c r="M325" i="2"/>
  <c r="M325" i="17" s="1"/>
  <c r="P325" i="2"/>
  <c r="P325" i="17" s="1"/>
  <c r="H325" i="2"/>
  <c r="H325" i="17" s="1"/>
  <c r="Q325" i="2"/>
  <c r="Q325" i="17" s="1"/>
  <c r="H339" i="2"/>
  <c r="H339" i="17" s="1"/>
  <c r="K339" i="2"/>
  <c r="K339" i="17" s="1"/>
  <c r="O339" i="2"/>
  <c r="O339" i="17" s="1"/>
  <c r="M339" i="2"/>
  <c r="M339" i="17" s="1"/>
  <c r="L339" i="2"/>
  <c r="L339" i="17" s="1"/>
  <c r="P339" i="2"/>
  <c r="P339" i="17" s="1"/>
  <c r="I339" i="2"/>
  <c r="I339" i="17" s="1"/>
  <c r="Q339" i="2"/>
  <c r="Q339" i="17" s="1"/>
  <c r="G321" i="2"/>
  <c r="G321" i="17" s="1"/>
  <c r="N325" i="2"/>
  <c r="N325" i="17" s="1"/>
  <c r="H338" i="2"/>
  <c r="I338" i="2"/>
  <c r="M338" i="2"/>
  <c r="Q338" i="2"/>
  <c r="O338" i="2"/>
  <c r="G338" i="2"/>
  <c r="J338" i="2"/>
  <c r="N338" i="2"/>
  <c r="R338" i="2"/>
  <c r="K338" i="2"/>
  <c r="J339" i="2"/>
  <c r="J339" i="17" s="1"/>
  <c r="Q332" i="2"/>
  <c r="I332" i="2"/>
  <c r="L319" i="2"/>
  <c r="Q333" i="2"/>
  <c r="M333" i="2"/>
  <c r="I333" i="2"/>
  <c r="P332" i="2"/>
  <c r="L332" i="2"/>
  <c r="H332" i="2"/>
  <c r="H335" i="2" s="1"/>
  <c r="O319" i="2"/>
  <c r="M332" i="2"/>
  <c r="K320" i="2"/>
  <c r="K320" i="17" s="1"/>
  <c r="K319" i="2"/>
  <c r="G332" i="2"/>
  <c r="P333" i="2"/>
  <c r="L333" i="2"/>
  <c r="O332" i="2"/>
  <c r="G339" i="2"/>
  <c r="G339" i="17" s="1"/>
  <c r="Q321" i="2"/>
  <c r="Q321" i="17" s="1"/>
  <c r="M321" i="2"/>
  <c r="M321" i="17" s="1"/>
  <c r="I321" i="2"/>
  <c r="I321" i="17" s="1"/>
  <c r="R321" i="2"/>
  <c r="R321" i="17" s="1"/>
  <c r="N321" i="2"/>
  <c r="N321" i="17" s="1"/>
  <c r="H322" i="2"/>
  <c r="H322" i="17" s="1"/>
  <c r="K322" i="2"/>
  <c r="K322" i="17" s="1"/>
  <c r="O322" i="2"/>
  <c r="O322" i="17" s="1"/>
  <c r="I322" i="2"/>
  <c r="I322" i="17" s="1"/>
  <c r="Q322" i="2"/>
  <c r="Q322" i="17" s="1"/>
  <c r="N322" i="2"/>
  <c r="N322" i="17" s="1"/>
  <c r="L322" i="2"/>
  <c r="L322" i="17" s="1"/>
  <c r="P322" i="2"/>
  <c r="P322" i="17" s="1"/>
  <c r="M322" i="2"/>
  <c r="M322" i="17" s="1"/>
  <c r="J322" i="2"/>
  <c r="J322" i="17" s="1"/>
  <c r="R322" i="2"/>
  <c r="R322" i="17" s="1"/>
  <c r="P323" i="2"/>
  <c r="P323" i="17" s="1"/>
  <c r="K323" i="2"/>
  <c r="K323" i="17" s="1"/>
  <c r="R323" i="2"/>
  <c r="R323" i="17" s="1"/>
  <c r="N323" i="2"/>
  <c r="N323" i="17" s="1"/>
  <c r="J323" i="2"/>
  <c r="J323" i="17" s="1"/>
  <c r="P320" i="2"/>
  <c r="P320" i="17" s="1"/>
  <c r="L320" i="2"/>
  <c r="L320" i="17" s="1"/>
  <c r="R319" i="2"/>
  <c r="N319" i="2"/>
  <c r="J319" i="2"/>
  <c r="L323" i="2"/>
  <c r="L323" i="17" s="1"/>
  <c r="O323" i="2"/>
  <c r="O323" i="17" s="1"/>
  <c r="Q323" i="2"/>
  <c r="Q323" i="17" s="1"/>
  <c r="M323" i="2"/>
  <c r="M323" i="17" s="1"/>
  <c r="I323" i="2"/>
  <c r="I323" i="17" s="1"/>
  <c r="O320" i="2"/>
  <c r="O320" i="17" s="1"/>
  <c r="Q319" i="2"/>
  <c r="M319" i="2"/>
  <c r="H323" i="2"/>
  <c r="H323" i="17" s="1"/>
  <c r="G322" i="2"/>
  <c r="G322" i="17" s="1"/>
  <c r="H320" i="2"/>
  <c r="H320" i="17" s="1"/>
  <c r="G320" i="2"/>
  <c r="G320" i="17" s="1"/>
  <c r="H319" i="2"/>
  <c r="G319" i="2"/>
  <c r="F343" i="17" l="1"/>
  <c r="F347" i="17"/>
  <c r="F349" i="17"/>
  <c r="F346" i="17"/>
  <c r="F348" i="17"/>
  <c r="F358" i="2"/>
  <c r="F354" i="2"/>
  <c r="F340" i="2"/>
  <c r="F351" i="2"/>
  <c r="F355" i="2"/>
  <c r="F341" i="2"/>
  <c r="F356" i="2"/>
  <c r="F349" i="2"/>
  <c r="F353" i="2"/>
  <c r="F357" i="2"/>
  <c r="F350" i="2"/>
  <c r="F352" i="2"/>
  <c r="F322" i="17"/>
  <c r="F325" i="17"/>
  <c r="F323" i="17"/>
  <c r="F320" i="17"/>
  <c r="F321" i="17"/>
  <c r="G360" i="2"/>
  <c r="J335" i="2"/>
  <c r="R335" i="2"/>
  <c r="O335" i="2"/>
  <c r="R360" i="2"/>
  <c r="Q360" i="2"/>
  <c r="P360" i="2"/>
  <c r="M360" i="2"/>
  <c r="O360" i="2"/>
  <c r="N360" i="2"/>
  <c r="L360" i="2"/>
  <c r="K360" i="2"/>
  <c r="J360" i="2"/>
  <c r="G335" i="2"/>
  <c r="I360" i="2"/>
  <c r="N335" i="2"/>
  <c r="H360" i="2"/>
  <c r="P335" i="2"/>
  <c r="Q335" i="2"/>
  <c r="L335" i="2"/>
  <c r="M335" i="2"/>
  <c r="I335" i="2"/>
  <c r="R329" i="2"/>
  <c r="Q329" i="2"/>
  <c r="P329" i="2"/>
  <c r="N329" i="2"/>
  <c r="O329" i="2"/>
  <c r="M329" i="2"/>
  <c r="K329" i="2"/>
  <c r="L329" i="2"/>
  <c r="H329" i="2"/>
  <c r="J329" i="2"/>
  <c r="I329" i="2"/>
  <c r="G329" i="2"/>
  <c r="L333" i="17"/>
  <c r="M338" i="17"/>
  <c r="J333" i="17"/>
  <c r="P333" i="17"/>
  <c r="K338" i="17"/>
  <c r="O333" i="17"/>
  <c r="H332" i="17"/>
  <c r="M333" i="17"/>
  <c r="Q332" i="17"/>
  <c r="R338" i="17"/>
  <c r="O338" i="17"/>
  <c r="R332" i="17"/>
  <c r="N333" i="17"/>
  <c r="R333" i="17"/>
  <c r="P332" i="17"/>
  <c r="J338" i="17"/>
  <c r="J332" i="17"/>
  <c r="L338" i="17"/>
  <c r="M332" i="17"/>
  <c r="N332" i="17"/>
  <c r="P338" i="17"/>
  <c r="O332" i="17"/>
  <c r="L332" i="17"/>
  <c r="Q333" i="17"/>
  <c r="N338" i="17"/>
  <c r="Q338" i="17"/>
  <c r="K333" i="17"/>
  <c r="M319" i="17"/>
  <c r="J319" i="17"/>
  <c r="Q319" i="17"/>
  <c r="N319" i="17"/>
  <c r="O319" i="17"/>
  <c r="R319" i="17"/>
  <c r="K319" i="17"/>
  <c r="H319" i="17"/>
  <c r="L319" i="17"/>
  <c r="P319" i="17"/>
  <c r="G319" i="17"/>
  <c r="G332" i="17"/>
  <c r="H338" i="17"/>
  <c r="I333" i="17"/>
  <c r="I332" i="17"/>
  <c r="G338" i="17"/>
  <c r="I338" i="17"/>
  <c r="G333" i="17"/>
  <c r="F325" i="2"/>
  <c r="F338" i="2"/>
  <c r="F339" i="2"/>
  <c r="F332" i="2"/>
  <c r="F333" i="2"/>
  <c r="F319" i="2"/>
  <c r="F321" i="2"/>
  <c r="F323" i="2"/>
  <c r="F322" i="2"/>
  <c r="F320" i="2"/>
  <c r="G360" i="17" l="1"/>
  <c r="I360" i="17"/>
  <c r="H360" i="17"/>
  <c r="J360" i="17"/>
  <c r="O360" i="17"/>
  <c r="Q360" i="17"/>
  <c r="L360" i="17"/>
  <c r="R360" i="17"/>
  <c r="M360" i="17"/>
  <c r="N360" i="17"/>
  <c r="P360" i="17"/>
  <c r="K360" i="17"/>
  <c r="F360" i="2"/>
  <c r="F329" i="2"/>
  <c r="F335" i="2"/>
  <c r="N335" i="17"/>
  <c r="K329" i="17"/>
  <c r="L335" i="17"/>
  <c r="P335" i="17"/>
  <c r="H335" i="17"/>
  <c r="O335" i="17"/>
  <c r="K335" i="17"/>
  <c r="L329" i="17"/>
  <c r="O329" i="17"/>
  <c r="Q329" i="17"/>
  <c r="M329" i="17"/>
  <c r="Q335" i="17"/>
  <c r="M335" i="17"/>
  <c r="R335" i="17"/>
  <c r="P329" i="17"/>
  <c r="R329" i="17"/>
  <c r="N329" i="17"/>
  <c r="J329" i="17"/>
  <c r="J335" i="17"/>
  <c r="H329" i="17"/>
  <c r="I329" i="17"/>
  <c r="F338" i="17"/>
  <c r="F339" i="17"/>
  <c r="G329" i="17"/>
  <c r="F319" i="17"/>
  <c r="F351" i="17"/>
  <c r="F333" i="17"/>
  <c r="F352" i="17"/>
  <c r="I335" i="17"/>
  <c r="F356" i="17"/>
  <c r="F358" i="17"/>
  <c r="F350" i="17"/>
  <c r="F354" i="17"/>
  <c r="F332" i="17"/>
  <c r="G335" i="17"/>
  <c r="F341" i="17"/>
  <c r="F340" i="17"/>
  <c r="F357" i="17"/>
  <c r="F353" i="17"/>
  <c r="F342" i="17"/>
  <c r="F355" i="17"/>
  <c r="F360" i="17" l="1"/>
  <c r="F335" i="17"/>
  <c r="F329" i="17"/>
  <c r="G312" i="2" l="1"/>
  <c r="K312" i="2"/>
  <c r="I312" i="2"/>
  <c r="Q312" i="2"/>
  <c r="H312" i="2"/>
  <c r="L312" i="2"/>
  <c r="P312" i="2"/>
  <c r="J312" i="2"/>
  <c r="N312" i="2"/>
  <c r="R312" i="2"/>
  <c r="O312" i="2"/>
  <c r="M312" i="2"/>
  <c r="N200" i="2"/>
  <c r="G181" i="2"/>
  <c r="N308" i="2" l="1"/>
  <c r="K309" i="2"/>
  <c r="G310" i="2"/>
  <c r="N311" i="2"/>
  <c r="G183" i="2"/>
  <c r="G183" i="17" s="1"/>
  <c r="I307" i="2"/>
  <c r="F312" i="2"/>
  <c r="N200" i="17"/>
  <c r="I312" i="17"/>
  <c r="H312" i="17"/>
  <c r="Q312" i="17"/>
  <c r="M312" i="17"/>
  <c r="R312" i="17"/>
  <c r="O312" i="17"/>
  <c r="N312" i="17"/>
  <c r="G312" i="17"/>
  <c r="K312" i="17"/>
  <c r="J312" i="17"/>
  <c r="L312" i="17"/>
  <c r="P312" i="17"/>
  <c r="M200" i="2"/>
  <c r="Q200" i="2"/>
  <c r="L200" i="2"/>
  <c r="G181" i="17"/>
  <c r="R200" i="2"/>
  <c r="R181" i="2"/>
  <c r="H200" i="2"/>
  <c r="O200" i="2"/>
  <c r="J200" i="2"/>
  <c r="P200" i="2"/>
  <c r="K200" i="2"/>
  <c r="G200" i="2"/>
  <c r="I200" i="2"/>
  <c r="M181" i="2"/>
  <c r="O181" i="2"/>
  <c r="N181" i="2"/>
  <c r="L181" i="2"/>
  <c r="K181" i="2"/>
  <c r="H181" i="2"/>
  <c r="J181" i="2"/>
  <c r="P181" i="2"/>
  <c r="Q181" i="2"/>
  <c r="I181" i="2"/>
  <c r="G230" i="2" l="1"/>
  <c r="R230" i="2"/>
  <c r="N230" i="2"/>
  <c r="Q230" i="2"/>
  <c r="P230" i="2"/>
  <c r="O230" i="2"/>
  <c r="M230" i="2"/>
  <c r="L230" i="2"/>
  <c r="K230" i="2"/>
  <c r="J230" i="2"/>
  <c r="I230" i="2"/>
  <c r="H230" i="2"/>
  <c r="N183" i="2"/>
  <c r="N183" i="17" s="1"/>
  <c r="L183" i="2"/>
  <c r="L183" i="17" s="1"/>
  <c r="K183" i="2"/>
  <c r="K183" i="17" s="1"/>
  <c r="R307" i="2"/>
  <c r="R307" i="17" s="1"/>
  <c r="O183" i="2"/>
  <c r="O183" i="17" s="1"/>
  <c r="I309" i="2"/>
  <c r="I309" i="17" s="1"/>
  <c r="H183" i="2"/>
  <c r="H183" i="17" s="1"/>
  <c r="O309" i="2"/>
  <c r="O309" i="17" s="1"/>
  <c r="H309" i="2"/>
  <c r="H309" i="17" s="1"/>
  <c r="P183" i="2"/>
  <c r="P183" i="17" s="1"/>
  <c r="I183" i="2"/>
  <c r="I183" i="17" s="1"/>
  <c r="K307" i="2"/>
  <c r="K307" i="17" s="1"/>
  <c r="M307" i="2"/>
  <c r="M307" i="17" s="1"/>
  <c r="R309" i="2"/>
  <c r="R309" i="17" s="1"/>
  <c r="L309" i="2"/>
  <c r="L309" i="17" s="1"/>
  <c r="G309" i="2"/>
  <c r="G309" i="17" s="1"/>
  <c r="R183" i="2"/>
  <c r="R183" i="17" s="1"/>
  <c r="M183" i="2"/>
  <c r="M183" i="17" s="1"/>
  <c r="L307" i="2"/>
  <c r="L307" i="17" s="1"/>
  <c r="J309" i="2"/>
  <c r="N309" i="2"/>
  <c r="N309" i="17" s="1"/>
  <c r="Q309" i="2"/>
  <c r="Q309" i="17" s="1"/>
  <c r="P307" i="2"/>
  <c r="P307" i="17" s="1"/>
  <c r="J183" i="2"/>
  <c r="Q183" i="2"/>
  <c r="Q183" i="17" s="1"/>
  <c r="J310" i="2"/>
  <c r="O307" i="2"/>
  <c r="O307" i="17" s="1"/>
  <c r="G307" i="2"/>
  <c r="G307" i="17" s="1"/>
  <c r="M309" i="2"/>
  <c r="M309" i="17" s="1"/>
  <c r="P309" i="2"/>
  <c r="P309" i="17" s="1"/>
  <c r="R308" i="2"/>
  <c r="R308" i="17" s="1"/>
  <c r="G311" i="2"/>
  <c r="G311" i="17" s="1"/>
  <c r="O310" i="2"/>
  <c r="O310" i="17" s="1"/>
  <c r="I311" i="2"/>
  <c r="I311" i="17" s="1"/>
  <c r="H307" i="2"/>
  <c r="H307" i="17" s="1"/>
  <c r="J307" i="2"/>
  <c r="Q307" i="2"/>
  <c r="Q307" i="17" s="1"/>
  <c r="N307" i="2"/>
  <c r="N307" i="17" s="1"/>
  <c r="I310" i="2"/>
  <c r="I310" i="17" s="1"/>
  <c r="N310" i="2"/>
  <c r="N310" i="17" s="1"/>
  <c r="H310" i="2"/>
  <c r="H310" i="17" s="1"/>
  <c r="M310" i="2"/>
  <c r="M310" i="17" s="1"/>
  <c r="P310" i="2"/>
  <c r="P310" i="17" s="1"/>
  <c r="K310" i="2"/>
  <c r="K310" i="17" s="1"/>
  <c r="Q310" i="2"/>
  <c r="Q310" i="17" s="1"/>
  <c r="L310" i="2"/>
  <c r="L310" i="17" s="1"/>
  <c r="R310" i="2"/>
  <c r="R310" i="17" s="1"/>
  <c r="I308" i="2"/>
  <c r="I308" i="17" s="1"/>
  <c r="M308" i="2"/>
  <c r="M308" i="17" s="1"/>
  <c r="O308" i="2"/>
  <c r="O308" i="17" s="1"/>
  <c r="K308" i="2"/>
  <c r="K308" i="17" s="1"/>
  <c r="M311" i="2"/>
  <c r="M311" i="17" s="1"/>
  <c r="L311" i="2"/>
  <c r="L311" i="17" s="1"/>
  <c r="Q311" i="2"/>
  <c r="Q311" i="17" s="1"/>
  <c r="H311" i="2"/>
  <c r="H311" i="17" s="1"/>
  <c r="G308" i="2"/>
  <c r="G308" i="17" s="1"/>
  <c r="L308" i="2"/>
  <c r="L308" i="17" s="1"/>
  <c r="P308" i="2"/>
  <c r="P308" i="17" s="1"/>
  <c r="H308" i="2"/>
  <c r="H308" i="17" s="1"/>
  <c r="R311" i="2"/>
  <c r="R311" i="17" s="1"/>
  <c r="J311" i="2"/>
  <c r="K311" i="2"/>
  <c r="K311" i="17" s="1"/>
  <c r="J308" i="2"/>
  <c r="Q308" i="2"/>
  <c r="Q308" i="17" s="1"/>
  <c r="O311" i="2"/>
  <c r="O311" i="17" s="1"/>
  <c r="P311" i="2"/>
  <c r="P311" i="17" s="1"/>
  <c r="F312" i="17"/>
  <c r="K309" i="17"/>
  <c r="M181" i="17"/>
  <c r="L181" i="17"/>
  <c r="O200" i="17"/>
  <c r="Q181" i="17"/>
  <c r="P200" i="17"/>
  <c r="R181" i="17"/>
  <c r="R200" i="17"/>
  <c r="P181" i="17"/>
  <c r="J200" i="17"/>
  <c r="J181" i="17"/>
  <c r="K181" i="17"/>
  <c r="N181" i="17"/>
  <c r="O181" i="17"/>
  <c r="N308" i="17"/>
  <c r="K200" i="17"/>
  <c r="N311" i="17"/>
  <c r="Q200" i="17"/>
  <c r="M200" i="17"/>
  <c r="L200" i="17"/>
  <c r="I307" i="17"/>
  <c r="I181" i="17"/>
  <c r="G310" i="17"/>
  <c r="G200" i="17"/>
  <c r="H181" i="17"/>
  <c r="I200" i="17"/>
  <c r="H200" i="17"/>
  <c r="F200" i="2"/>
  <c r="F181" i="2"/>
  <c r="J311" i="17" l="1"/>
  <c r="J310" i="17"/>
  <c r="J308" i="17"/>
  <c r="J307" i="17"/>
  <c r="J309" i="17"/>
  <c r="J183" i="17"/>
  <c r="F230" i="2"/>
  <c r="R185" i="2"/>
  <c r="Q185" i="2"/>
  <c r="P185" i="2"/>
  <c r="O185" i="2"/>
  <c r="N185" i="2"/>
  <c r="M185" i="2"/>
  <c r="L185" i="2"/>
  <c r="K185" i="2"/>
  <c r="J185" i="2"/>
  <c r="G185" i="2"/>
  <c r="I185" i="2"/>
  <c r="H185" i="2"/>
  <c r="F183" i="2"/>
  <c r="N230" i="17"/>
  <c r="P230" i="17"/>
  <c r="K230" i="17"/>
  <c r="R230" i="17"/>
  <c r="Q230" i="17"/>
  <c r="O230" i="17"/>
  <c r="J230" i="17"/>
  <c r="M230" i="17"/>
  <c r="L230" i="17"/>
  <c r="F181" i="17"/>
  <c r="G230" i="17"/>
  <c r="H230" i="17"/>
  <c r="F200" i="17"/>
  <c r="I230" i="17"/>
  <c r="F308" i="17" l="1"/>
  <c r="F309" i="17"/>
  <c r="F310" i="17"/>
  <c r="F307" i="17"/>
  <c r="F311" i="17"/>
  <c r="F183" i="17"/>
  <c r="F185" i="2"/>
  <c r="R185" i="17"/>
  <c r="Q185" i="17"/>
  <c r="P185" i="17"/>
  <c r="O185" i="17"/>
  <c r="N185" i="17"/>
  <c r="M185" i="17"/>
  <c r="L185" i="17"/>
  <c r="K185" i="17"/>
  <c r="J185" i="17"/>
  <c r="I185" i="17"/>
  <c r="H185" i="17"/>
  <c r="G185" i="17"/>
  <c r="F230" i="17"/>
  <c r="G116" i="2"/>
  <c r="H26" i="2" l="1"/>
  <c r="L26" i="2"/>
  <c r="P26" i="2"/>
  <c r="I26" i="2"/>
  <c r="M26" i="2"/>
  <c r="Q26" i="2"/>
  <c r="N26" i="2"/>
  <c r="G26" i="2"/>
  <c r="K26" i="2"/>
  <c r="O26" i="2"/>
  <c r="J26" i="2"/>
  <c r="R26" i="2"/>
  <c r="F185" i="17"/>
  <c r="G290" i="2"/>
  <c r="M260" i="2"/>
  <c r="M260" i="17" s="1"/>
  <c r="H109" i="2"/>
  <c r="H108" i="2"/>
  <c r="F26" i="2" l="1"/>
  <c r="I247" i="2"/>
  <c r="I247" i="17" s="1"/>
  <c r="G314" i="2"/>
  <c r="G314" i="17" s="1"/>
  <c r="L247" i="2"/>
  <c r="L247" i="17" s="1"/>
  <c r="G247" i="2"/>
  <c r="G247" i="17" s="1"/>
  <c r="P260" i="2"/>
  <c r="P260" i="17" s="1"/>
  <c r="G260" i="2"/>
  <c r="G260" i="17" s="1"/>
  <c r="H247" i="2"/>
  <c r="H247" i="17" s="1"/>
  <c r="R247" i="2"/>
  <c r="R247" i="17" s="1"/>
  <c r="Q247" i="2"/>
  <c r="Q247" i="17" s="1"/>
  <c r="O247" i="2"/>
  <c r="O247" i="17" s="1"/>
  <c r="N247" i="2"/>
  <c r="N247" i="17" s="1"/>
  <c r="M247" i="2"/>
  <c r="M247" i="17" s="1"/>
  <c r="Q260" i="2"/>
  <c r="Q260" i="17" s="1"/>
  <c r="P247" i="2"/>
  <c r="P247" i="17" s="1"/>
  <c r="K247" i="2"/>
  <c r="K247" i="17" s="1"/>
  <c r="J247" i="2"/>
  <c r="J247" i="17" s="1"/>
  <c r="O260" i="2"/>
  <c r="O260" i="17" s="1"/>
  <c r="J260" i="2"/>
  <c r="J260" i="17" s="1"/>
  <c r="H260" i="2"/>
  <c r="H260" i="17" s="1"/>
  <c r="I242" i="2"/>
  <c r="I242" i="17" s="1"/>
  <c r="N260" i="2"/>
  <c r="N260" i="17" s="1"/>
  <c r="R260" i="2"/>
  <c r="R260" i="17" s="1"/>
  <c r="I260" i="2"/>
  <c r="I260" i="17" s="1"/>
  <c r="Q239" i="2"/>
  <c r="Q239" i="17" s="1"/>
  <c r="K260" i="2"/>
  <c r="K260" i="17" s="1"/>
  <c r="L260" i="2"/>
  <c r="L260" i="17" s="1"/>
  <c r="O275" i="2"/>
  <c r="O275" i="17" s="1"/>
  <c r="H243" i="2"/>
  <c r="H243" i="17" s="1"/>
  <c r="R91" i="2"/>
  <c r="R91" i="17" s="1"/>
  <c r="G53" i="2"/>
  <c r="G53" i="17" s="1"/>
  <c r="R68" i="2"/>
  <c r="R68" i="17" s="1"/>
  <c r="G54" i="2"/>
  <c r="G54" i="17" s="1"/>
  <c r="P59" i="2"/>
  <c r="G290" i="17"/>
  <c r="Q275" i="2"/>
  <c r="Q275" i="17" s="1"/>
  <c r="K275" i="2"/>
  <c r="K275" i="17" s="1"/>
  <c r="K257" i="2"/>
  <c r="K257" i="17" s="1"/>
  <c r="H236" i="2"/>
  <c r="H236" i="17" s="1"/>
  <c r="P264" i="2"/>
  <c r="P264" i="17" s="1"/>
  <c r="I263" i="2"/>
  <c r="I263" i="17" s="1"/>
  <c r="Q271" i="2"/>
  <c r="Q271" i="17" s="1"/>
  <c r="H259" i="2"/>
  <c r="H259" i="17" s="1"/>
  <c r="J265" i="2"/>
  <c r="J265" i="17" s="1"/>
  <c r="N243" i="2"/>
  <c r="N243" i="17" s="1"/>
  <c r="M270" i="2"/>
  <c r="M270" i="17" s="1"/>
  <c r="H248" i="2"/>
  <c r="H248" i="17" s="1"/>
  <c r="J237" i="2"/>
  <c r="J237" i="17" s="1"/>
  <c r="R243" i="2"/>
  <c r="R243" i="17" s="1"/>
  <c r="I239" i="2"/>
  <c r="I239" i="17" s="1"/>
  <c r="H258" i="2"/>
  <c r="H258" i="17" s="1"/>
  <c r="G242" i="2"/>
  <c r="G242" i="17" s="1"/>
  <c r="J238" i="2"/>
  <c r="J238" i="17" s="1"/>
  <c r="L243" i="2"/>
  <c r="L243" i="17" s="1"/>
  <c r="P60" i="2"/>
  <c r="G61" i="2"/>
  <c r="G61" i="17" s="1"/>
  <c r="I116" i="2"/>
  <c r="I116" i="17" s="1"/>
  <c r="N83" i="2"/>
  <c r="N83" i="17" s="1"/>
  <c r="L68" i="2"/>
  <c r="L68" i="17" s="1"/>
  <c r="N69" i="2"/>
  <c r="N69" i="17" s="1"/>
  <c r="G65" i="2"/>
  <c r="G65" i="17" s="1"/>
  <c r="O96" i="2"/>
  <c r="O96" i="17" s="1"/>
  <c r="Q82" i="2"/>
  <c r="Q82" i="17" s="1"/>
  <c r="R74" i="2"/>
  <c r="R74" i="17" s="1"/>
  <c r="N99" i="2"/>
  <c r="N99" i="17" s="1"/>
  <c r="H90" i="2"/>
  <c r="H90" i="17" s="1"/>
  <c r="I64" i="2"/>
  <c r="I64" i="17" s="1"/>
  <c r="J97" i="2"/>
  <c r="J97" i="17" s="1"/>
  <c r="J81" i="2"/>
  <c r="J81" i="17" s="1"/>
  <c r="N63" i="2"/>
  <c r="N63" i="17" s="1"/>
  <c r="I73" i="2"/>
  <c r="I73" i="17" s="1"/>
  <c r="L89" i="2"/>
  <c r="L89" i="17" s="1"/>
  <c r="H109" i="17"/>
  <c r="H108" i="17"/>
  <c r="R290" i="2"/>
  <c r="M290" i="2"/>
  <c r="K290" i="2"/>
  <c r="H290" i="2"/>
  <c r="J290" i="2"/>
  <c r="I290" i="2"/>
  <c r="O290" i="2"/>
  <c r="L290" i="2"/>
  <c r="P290" i="2"/>
  <c r="Q290" i="2"/>
  <c r="N290" i="2"/>
  <c r="G238" i="2"/>
  <c r="G238" i="17" s="1"/>
  <c r="Q74" i="2"/>
  <c r="Q74" i="17" s="1"/>
  <c r="N74" i="2"/>
  <c r="N74" i="17" s="1"/>
  <c r="G96" i="2"/>
  <c r="G96" i="17" s="1"/>
  <c r="J74" i="2"/>
  <c r="J74" i="17" s="1"/>
  <c r="P96" i="2"/>
  <c r="P96" i="17" s="1"/>
  <c r="G63" i="2"/>
  <c r="G63" i="17" s="1"/>
  <c r="O63" i="2"/>
  <c r="O63" i="17" s="1"/>
  <c r="N96" i="2"/>
  <c r="N96" i="17" s="1"/>
  <c r="L108" i="2"/>
  <c r="R108" i="2"/>
  <c r="P90" i="2"/>
  <c r="P90" i="17" s="1"/>
  <c r="N109" i="2"/>
  <c r="N108" i="2"/>
  <c r="Q97" i="2"/>
  <c r="Q97" i="17" s="1"/>
  <c r="G108" i="2"/>
  <c r="Q108" i="2"/>
  <c r="O109" i="2"/>
  <c r="G109" i="2"/>
  <c r="R97" i="2"/>
  <c r="R97" i="17" s="1"/>
  <c r="M74" i="2"/>
  <c r="M74" i="17" s="1"/>
  <c r="M97" i="2"/>
  <c r="M97" i="17" s="1"/>
  <c r="O108" i="2"/>
  <c r="J108" i="2"/>
  <c r="P97" i="2"/>
  <c r="P97" i="17" s="1"/>
  <c r="P108" i="2"/>
  <c r="M108" i="2"/>
  <c r="L63" i="2"/>
  <c r="L63" i="17" s="1"/>
  <c r="Q90" i="2"/>
  <c r="Q90" i="17" s="1"/>
  <c r="L109" i="2"/>
  <c r="J109" i="2"/>
  <c r="M89" i="2"/>
  <c r="M89" i="17" s="1"/>
  <c r="I96" i="2"/>
  <c r="I96" i="17" s="1"/>
  <c r="G80" i="2"/>
  <c r="G80" i="17" s="1"/>
  <c r="J80" i="2"/>
  <c r="J80" i="17" s="1"/>
  <c r="O80" i="2"/>
  <c r="O80" i="17" s="1"/>
  <c r="I80" i="2"/>
  <c r="I80" i="17" s="1"/>
  <c r="L80" i="2"/>
  <c r="L80" i="17" s="1"/>
  <c r="H80" i="2"/>
  <c r="H80" i="17" s="1"/>
  <c r="M80" i="2"/>
  <c r="M80" i="17" s="1"/>
  <c r="L62" i="2"/>
  <c r="L62" i="17" s="1"/>
  <c r="Q62" i="2"/>
  <c r="Q62" i="17" s="1"/>
  <c r="P62" i="2"/>
  <c r="P62" i="17" s="1"/>
  <c r="R62" i="2"/>
  <c r="R62" i="17" s="1"/>
  <c r="O62" i="2"/>
  <c r="O62" i="17" s="1"/>
  <c r="G62" i="2"/>
  <c r="G62" i="17" s="1"/>
  <c r="N62" i="2"/>
  <c r="N62" i="17" s="1"/>
  <c r="H62" i="2"/>
  <c r="H62" i="17" s="1"/>
  <c r="P80" i="2"/>
  <c r="P80" i="17" s="1"/>
  <c r="G89" i="2"/>
  <c r="G89" i="17" s="1"/>
  <c r="Q89" i="2"/>
  <c r="Q89" i="17" s="1"/>
  <c r="I89" i="2"/>
  <c r="I89" i="17" s="1"/>
  <c r="I62" i="2"/>
  <c r="I62" i="17" s="1"/>
  <c r="N80" i="2"/>
  <c r="N80" i="17" s="1"/>
  <c r="Q80" i="2"/>
  <c r="Q80" i="17" s="1"/>
  <c r="J62" i="2"/>
  <c r="J62" i="17" s="1"/>
  <c r="R80" i="2"/>
  <c r="R80" i="17" s="1"/>
  <c r="H111" i="2"/>
  <c r="M62" i="2"/>
  <c r="M62" i="17" s="1"/>
  <c r="R109" i="2"/>
  <c r="I109" i="2"/>
  <c r="I108" i="2"/>
  <c r="P63" i="2"/>
  <c r="P63" i="17" s="1"/>
  <c r="H63" i="2"/>
  <c r="H63" i="17" s="1"/>
  <c r="L90" i="2"/>
  <c r="L90" i="17" s="1"/>
  <c r="P73" i="2"/>
  <c r="P73" i="17" s="1"/>
  <c r="P109" i="2"/>
  <c r="Q109" i="2"/>
  <c r="M109" i="2"/>
  <c r="L97" i="2"/>
  <c r="L97" i="17" s="1"/>
  <c r="O74" i="2"/>
  <c r="O74" i="17" s="1"/>
  <c r="L74" i="2"/>
  <c r="L74" i="17" s="1"/>
  <c r="F260" i="17" l="1"/>
  <c r="F247" i="17"/>
  <c r="M111" i="2"/>
  <c r="O111" i="2"/>
  <c r="N111" i="2"/>
  <c r="L111" i="2"/>
  <c r="J111" i="2"/>
  <c r="P111" i="2"/>
  <c r="Q111" i="2"/>
  <c r="I111" i="2"/>
  <c r="R111" i="2"/>
  <c r="G111" i="2"/>
  <c r="P59" i="17"/>
  <c r="O314" i="2"/>
  <c r="O314" i="17" s="1"/>
  <c r="P314" i="2"/>
  <c r="P314" i="17" s="1"/>
  <c r="L314" i="2"/>
  <c r="L314" i="17" s="1"/>
  <c r="M314" i="2"/>
  <c r="M314" i="17" s="1"/>
  <c r="H314" i="2"/>
  <c r="H314" i="17" s="1"/>
  <c r="N314" i="2"/>
  <c r="N314" i="17" s="1"/>
  <c r="I314" i="2"/>
  <c r="I314" i="17" s="1"/>
  <c r="R314" i="2"/>
  <c r="R314" i="17" s="1"/>
  <c r="J314" i="2"/>
  <c r="Q314" i="2"/>
  <c r="Q314" i="17" s="1"/>
  <c r="K314" i="2"/>
  <c r="K314" i="17" s="1"/>
  <c r="G316" i="2"/>
  <c r="Q243" i="2"/>
  <c r="Q243" i="17" s="1"/>
  <c r="H239" i="2"/>
  <c r="H239" i="17" s="1"/>
  <c r="J53" i="2"/>
  <c r="J53" i="17" s="1"/>
  <c r="I68" i="2"/>
  <c r="I68" i="17" s="1"/>
  <c r="G275" i="2"/>
  <c r="G275" i="17" s="1"/>
  <c r="I275" i="2"/>
  <c r="I275" i="17" s="1"/>
  <c r="H275" i="2"/>
  <c r="H275" i="17" s="1"/>
  <c r="N275" i="2"/>
  <c r="N275" i="17" s="1"/>
  <c r="M275" i="2"/>
  <c r="M275" i="17" s="1"/>
  <c r="P275" i="2"/>
  <c r="P275" i="17" s="1"/>
  <c r="J275" i="2"/>
  <c r="J275" i="17" s="1"/>
  <c r="O242" i="2"/>
  <c r="O242" i="17" s="1"/>
  <c r="P242" i="2"/>
  <c r="P242" i="17" s="1"/>
  <c r="N239" i="2"/>
  <c r="N239" i="17" s="1"/>
  <c r="R239" i="2"/>
  <c r="R239" i="17" s="1"/>
  <c r="K239" i="2"/>
  <c r="K239" i="17" s="1"/>
  <c r="J243" i="2"/>
  <c r="J243" i="17" s="1"/>
  <c r="L242" i="2"/>
  <c r="L242" i="17" s="1"/>
  <c r="O59" i="2"/>
  <c r="O243" i="2"/>
  <c r="O243" i="17" s="1"/>
  <c r="L239" i="2"/>
  <c r="L239" i="17" s="1"/>
  <c r="M243" i="2"/>
  <c r="M243" i="17" s="1"/>
  <c r="P239" i="2"/>
  <c r="P239" i="17" s="1"/>
  <c r="H242" i="2"/>
  <c r="H242" i="17" s="1"/>
  <c r="K243" i="2"/>
  <c r="K243" i="17" s="1"/>
  <c r="R242" i="2"/>
  <c r="R242" i="17" s="1"/>
  <c r="J242" i="2"/>
  <c r="J242" i="17" s="1"/>
  <c r="L54" i="2"/>
  <c r="L54" i="17" s="1"/>
  <c r="H59" i="2"/>
  <c r="G243" i="2"/>
  <c r="G243" i="17" s="1"/>
  <c r="J239" i="2"/>
  <c r="J239" i="17" s="1"/>
  <c r="P243" i="2"/>
  <c r="P243" i="17" s="1"/>
  <c r="G239" i="2"/>
  <c r="G239" i="17" s="1"/>
  <c r="Q242" i="2"/>
  <c r="Q242" i="17" s="1"/>
  <c r="K242" i="2"/>
  <c r="K242" i="17" s="1"/>
  <c r="R59" i="2"/>
  <c r="J91" i="2"/>
  <c r="J91" i="17" s="1"/>
  <c r="Q91" i="2"/>
  <c r="Q91" i="17" s="1"/>
  <c r="M59" i="2"/>
  <c r="H91" i="2"/>
  <c r="H91" i="17" s="1"/>
  <c r="P91" i="2"/>
  <c r="P91" i="17" s="1"/>
  <c r="I59" i="2"/>
  <c r="L59" i="2"/>
  <c r="G59" i="2"/>
  <c r="F247" i="2"/>
  <c r="N91" i="2"/>
  <c r="N91" i="17" s="1"/>
  <c r="G91" i="2"/>
  <c r="G91" i="17" s="1"/>
  <c r="N59" i="2"/>
  <c r="Q59" i="2"/>
  <c r="O91" i="2"/>
  <c r="O91" i="17" s="1"/>
  <c r="M91" i="2"/>
  <c r="M91" i="17" s="1"/>
  <c r="I91" i="2"/>
  <c r="I91" i="17" s="1"/>
  <c r="L91" i="2"/>
  <c r="L91" i="17" s="1"/>
  <c r="J59" i="2"/>
  <c r="L275" i="2"/>
  <c r="L275" i="17" s="1"/>
  <c r="R275" i="2"/>
  <c r="R275" i="17" s="1"/>
  <c r="F260" i="2"/>
  <c r="I243" i="2"/>
  <c r="I243" i="17" s="1"/>
  <c r="M239" i="2"/>
  <c r="M239" i="17" s="1"/>
  <c r="O239" i="2"/>
  <c r="O239" i="17" s="1"/>
  <c r="N242" i="2"/>
  <c r="N242" i="17" s="1"/>
  <c r="M242" i="2"/>
  <c r="M242" i="17" s="1"/>
  <c r="Q53" i="2"/>
  <c r="Q53" i="17" s="1"/>
  <c r="I53" i="2"/>
  <c r="I53" i="17" s="1"/>
  <c r="H68" i="2"/>
  <c r="H68" i="17" s="1"/>
  <c r="J68" i="2"/>
  <c r="J68" i="17" s="1"/>
  <c r="N68" i="2"/>
  <c r="N68" i="17" s="1"/>
  <c r="I54" i="2"/>
  <c r="I54" i="17" s="1"/>
  <c r="Q68" i="2"/>
  <c r="Q68" i="17" s="1"/>
  <c r="M68" i="2"/>
  <c r="M68" i="17" s="1"/>
  <c r="O68" i="2"/>
  <c r="O68" i="17" s="1"/>
  <c r="G68" i="2"/>
  <c r="G68" i="17" s="1"/>
  <c r="P68" i="2"/>
  <c r="P68" i="17" s="1"/>
  <c r="Q54" i="2"/>
  <c r="Q54" i="17" s="1"/>
  <c r="M54" i="2"/>
  <c r="M54" i="17" s="1"/>
  <c r="N54" i="2"/>
  <c r="N54" i="17" s="1"/>
  <c r="M53" i="2"/>
  <c r="M53" i="17" s="1"/>
  <c r="P53" i="2"/>
  <c r="P53" i="17" s="1"/>
  <c r="H54" i="2"/>
  <c r="H54" i="17" s="1"/>
  <c r="L53" i="2"/>
  <c r="L53" i="17" s="1"/>
  <c r="O53" i="2"/>
  <c r="O53" i="17" s="1"/>
  <c r="O54" i="2"/>
  <c r="O54" i="17" s="1"/>
  <c r="J54" i="2"/>
  <c r="J54" i="17" s="1"/>
  <c r="P54" i="2"/>
  <c r="P54" i="17" s="1"/>
  <c r="R54" i="2"/>
  <c r="R54" i="17" s="1"/>
  <c r="R53" i="2"/>
  <c r="R53" i="17" s="1"/>
  <c r="N53" i="2"/>
  <c r="N53" i="17" s="1"/>
  <c r="H53" i="2"/>
  <c r="H53" i="17" s="1"/>
  <c r="M290" i="17"/>
  <c r="P290" i="17"/>
  <c r="L290" i="17"/>
  <c r="O290" i="17"/>
  <c r="K290" i="17"/>
  <c r="Q290" i="17"/>
  <c r="N290" i="17"/>
  <c r="J290" i="17"/>
  <c r="R290" i="17"/>
  <c r="Q259" i="2"/>
  <c r="Q259" i="17" s="1"/>
  <c r="L271" i="2"/>
  <c r="L271" i="17" s="1"/>
  <c r="P259" i="2"/>
  <c r="P259" i="17" s="1"/>
  <c r="O264" i="2"/>
  <c r="O264" i="17" s="1"/>
  <c r="J263" i="2"/>
  <c r="J263" i="17" s="1"/>
  <c r="K263" i="2"/>
  <c r="K263" i="17" s="1"/>
  <c r="O263" i="2"/>
  <c r="O263" i="17" s="1"/>
  <c r="L237" i="2"/>
  <c r="L237" i="17" s="1"/>
  <c r="H237" i="2"/>
  <c r="H237" i="17" s="1"/>
  <c r="Q237" i="2"/>
  <c r="Q237" i="17" s="1"/>
  <c r="G236" i="2"/>
  <c r="G236" i="17" s="1"/>
  <c r="O237" i="2"/>
  <c r="O237" i="17" s="1"/>
  <c r="K237" i="2"/>
  <c r="K237" i="17" s="1"/>
  <c r="P237" i="2"/>
  <c r="P237" i="17" s="1"/>
  <c r="N237" i="2"/>
  <c r="N237" i="17" s="1"/>
  <c r="J236" i="2"/>
  <c r="J236" i="17" s="1"/>
  <c r="R237" i="2"/>
  <c r="R237" i="17" s="1"/>
  <c r="M271" i="2"/>
  <c r="M271" i="17" s="1"/>
  <c r="J60" i="2"/>
  <c r="R248" i="2"/>
  <c r="R248" i="17" s="1"/>
  <c r="G270" i="2"/>
  <c r="G270" i="17" s="1"/>
  <c r="P270" i="2"/>
  <c r="P270" i="17" s="1"/>
  <c r="G248" i="2"/>
  <c r="G248" i="17" s="1"/>
  <c r="R263" i="2"/>
  <c r="R263" i="17" s="1"/>
  <c r="I238" i="2"/>
  <c r="I238" i="17" s="1"/>
  <c r="N248" i="2"/>
  <c r="N248" i="17" s="1"/>
  <c r="Q258" i="2"/>
  <c r="Q258" i="17" s="1"/>
  <c r="H263" i="2"/>
  <c r="H263" i="17" s="1"/>
  <c r="L248" i="2"/>
  <c r="L248" i="17" s="1"/>
  <c r="P257" i="2"/>
  <c r="P257" i="17" s="1"/>
  <c r="Q270" i="2"/>
  <c r="Q270" i="17" s="1"/>
  <c r="K270" i="2"/>
  <c r="K270" i="17" s="1"/>
  <c r="P263" i="2"/>
  <c r="P263" i="17" s="1"/>
  <c r="M237" i="2"/>
  <c r="M237" i="17" s="1"/>
  <c r="I270" i="2"/>
  <c r="I270" i="17" s="1"/>
  <c r="N270" i="2"/>
  <c r="N270" i="17" s="1"/>
  <c r="H270" i="2"/>
  <c r="H270" i="17" s="1"/>
  <c r="I237" i="2"/>
  <c r="I237" i="17" s="1"/>
  <c r="R270" i="2"/>
  <c r="R270" i="17" s="1"/>
  <c r="G237" i="2"/>
  <c r="G237" i="17" s="1"/>
  <c r="J270" i="2"/>
  <c r="J270" i="17" s="1"/>
  <c r="O257" i="2"/>
  <c r="O257" i="17" s="1"/>
  <c r="L270" i="2"/>
  <c r="L270" i="17" s="1"/>
  <c r="O270" i="2"/>
  <c r="O270" i="17" s="1"/>
  <c r="L257" i="2"/>
  <c r="L257" i="17" s="1"/>
  <c r="Q257" i="2"/>
  <c r="Q257" i="17" s="1"/>
  <c r="H257" i="2"/>
  <c r="H257" i="17" s="1"/>
  <c r="R238" i="2"/>
  <c r="R238" i="17" s="1"/>
  <c r="L258" i="2"/>
  <c r="L258" i="17" s="1"/>
  <c r="O238" i="2"/>
  <c r="O238" i="17" s="1"/>
  <c r="P248" i="2"/>
  <c r="P248" i="17" s="1"/>
  <c r="I264" i="2"/>
  <c r="I264" i="17" s="1"/>
  <c r="O258" i="2"/>
  <c r="O258" i="17" s="1"/>
  <c r="K248" i="2"/>
  <c r="K248" i="17" s="1"/>
  <c r="R258" i="2"/>
  <c r="R258" i="17" s="1"/>
  <c r="K238" i="2"/>
  <c r="K238" i="17" s="1"/>
  <c r="K258" i="2"/>
  <c r="K258" i="17" s="1"/>
  <c r="J258" i="2"/>
  <c r="J258" i="17" s="1"/>
  <c r="Q238" i="2"/>
  <c r="Q238" i="17" s="1"/>
  <c r="L259" i="2"/>
  <c r="L259" i="17" s="1"/>
  <c r="P258" i="2"/>
  <c r="P258" i="17" s="1"/>
  <c r="M264" i="2"/>
  <c r="M264" i="17" s="1"/>
  <c r="L238" i="2"/>
  <c r="L238" i="17" s="1"/>
  <c r="O236" i="2"/>
  <c r="O236" i="17" s="1"/>
  <c r="K271" i="2"/>
  <c r="K271" i="17" s="1"/>
  <c r="J271" i="2"/>
  <c r="J271" i="17" s="1"/>
  <c r="G271" i="2"/>
  <c r="G271" i="17" s="1"/>
  <c r="M248" i="2"/>
  <c r="M248" i="17" s="1"/>
  <c r="N238" i="2"/>
  <c r="N238" i="17" s="1"/>
  <c r="Q248" i="2"/>
  <c r="Q248" i="17" s="1"/>
  <c r="N258" i="2"/>
  <c r="N258" i="17" s="1"/>
  <c r="M238" i="2"/>
  <c r="M238" i="17" s="1"/>
  <c r="G258" i="2"/>
  <c r="G258" i="17" s="1"/>
  <c r="K259" i="2"/>
  <c r="K259" i="17" s="1"/>
  <c r="H238" i="2"/>
  <c r="H238" i="17" s="1"/>
  <c r="P238" i="2"/>
  <c r="P238" i="17" s="1"/>
  <c r="I248" i="2"/>
  <c r="I248" i="17" s="1"/>
  <c r="I258" i="2"/>
  <c r="I258" i="17" s="1"/>
  <c r="G264" i="2"/>
  <c r="G264" i="17" s="1"/>
  <c r="O248" i="2"/>
  <c r="O248" i="17" s="1"/>
  <c r="M258" i="2"/>
  <c r="M258" i="17" s="1"/>
  <c r="L236" i="2"/>
  <c r="L236" i="17" s="1"/>
  <c r="H271" i="2"/>
  <c r="H271" i="17" s="1"/>
  <c r="R259" i="2"/>
  <c r="R259" i="17" s="1"/>
  <c r="M236" i="2"/>
  <c r="M236" i="17" s="1"/>
  <c r="J248" i="2"/>
  <c r="J248" i="17" s="1"/>
  <c r="O259" i="2"/>
  <c r="O259" i="17" s="1"/>
  <c r="G257" i="2"/>
  <c r="G257" i="17" s="1"/>
  <c r="R271" i="2"/>
  <c r="R271" i="17" s="1"/>
  <c r="I271" i="2"/>
  <c r="I271" i="17" s="1"/>
  <c r="M259" i="2"/>
  <c r="M259" i="17" s="1"/>
  <c r="J259" i="2"/>
  <c r="J259" i="17" s="1"/>
  <c r="P271" i="2"/>
  <c r="P271" i="17" s="1"/>
  <c r="N259" i="2"/>
  <c r="N259" i="17" s="1"/>
  <c r="G259" i="2"/>
  <c r="G259" i="17" s="1"/>
  <c r="Q263" i="2"/>
  <c r="Q263" i="17" s="1"/>
  <c r="N264" i="2"/>
  <c r="N264" i="17" s="1"/>
  <c r="L263" i="2"/>
  <c r="L263" i="17" s="1"/>
  <c r="I259" i="2"/>
  <c r="I259" i="17" s="1"/>
  <c r="N263" i="2"/>
  <c r="N263" i="17" s="1"/>
  <c r="G263" i="2"/>
  <c r="G263" i="17" s="1"/>
  <c r="Q264" i="2"/>
  <c r="Q264" i="17" s="1"/>
  <c r="O271" i="2"/>
  <c r="O271" i="17" s="1"/>
  <c r="N271" i="2"/>
  <c r="N271" i="17" s="1"/>
  <c r="M263" i="2"/>
  <c r="M263" i="17" s="1"/>
  <c r="J116" i="2"/>
  <c r="J116" i="17" s="1"/>
  <c r="H264" i="2"/>
  <c r="H264" i="17" s="1"/>
  <c r="R264" i="2"/>
  <c r="R264" i="17" s="1"/>
  <c r="L264" i="2"/>
  <c r="L264" i="17" s="1"/>
  <c r="N236" i="2"/>
  <c r="N236" i="17" s="1"/>
  <c r="R236" i="2"/>
  <c r="R236" i="17" s="1"/>
  <c r="R257" i="2"/>
  <c r="R257" i="17" s="1"/>
  <c r="P236" i="2"/>
  <c r="P236" i="17" s="1"/>
  <c r="M265" i="2"/>
  <c r="M265" i="17" s="1"/>
  <c r="I265" i="2"/>
  <c r="I265" i="17" s="1"/>
  <c r="K265" i="2"/>
  <c r="K265" i="17" s="1"/>
  <c r="H265" i="2"/>
  <c r="H265" i="17" s="1"/>
  <c r="P265" i="2"/>
  <c r="P265" i="17" s="1"/>
  <c r="G265" i="2"/>
  <c r="G265" i="17" s="1"/>
  <c r="R265" i="2"/>
  <c r="R265" i="17" s="1"/>
  <c r="L265" i="2"/>
  <c r="L265" i="17" s="1"/>
  <c r="O265" i="2"/>
  <c r="O265" i="17" s="1"/>
  <c r="N265" i="2"/>
  <c r="N265" i="17" s="1"/>
  <c r="Q265" i="2"/>
  <c r="Q265" i="17" s="1"/>
  <c r="K264" i="2"/>
  <c r="K264" i="17" s="1"/>
  <c r="J257" i="2"/>
  <c r="J257" i="17" s="1"/>
  <c r="J264" i="2"/>
  <c r="J264" i="17" s="1"/>
  <c r="K236" i="2"/>
  <c r="K236" i="17" s="1"/>
  <c r="I257" i="2"/>
  <c r="I257" i="17" s="1"/>
  <c r="Q236" i="2"/>
  <c r="Q236" i="17" s="1"/>
  <c r="I236" i="2"/>
  <c r="I236" i="17" s="1"/>
  <c r="N257" i="2"/>
  <c r="N257" i="17" s="1"/>
  <c r="M257" i="2"/>
  <c r="M257" i="17" s="1"/>
  <c r="H116" i="2"/>
  <c r="H116" i="17" s="1"/>
  <c r="M116" i="2"/>
  <c r="M116" i="17" s="1"/>
  <c r="G116" i="17"/>
  <c r="Q116" i="2"/>
  <c r="Q116" i="17" s="1"/>
  <c r="L116" i="2"/>
  <c r="L116" i="17" s="1"/>
  <c r="N116" i="2"/>
  <c r="N116" i="17" s="1"/>
  <c r="I60" i="2"/>
  <c r="R116" i="2"/>
  <c r="R116" i="17" s="1"/>
  <c r="G60" i="2"/>
  <c r="O60" i="2"/>
  <c r="H60" i="2"/>
  <c r="H60" i="17" s="1"/>
  <c r="O116" i="2"/>
  <c r="O116" i="17" s="1"/>
  <c r="P116" i="2"/>
  <c r="P116" i="17" s="1"/>
  <c r="R60" i="2"/>
  <c r="R60" i="17" s="1"/>
  <c r="N60" i="2"/>
  <c r="M60" i="2"/>
  <c r="M60" i="17" s="1"/>
  <c r="Q65" i="2"/>
  <c r="Q65" i="17" s="1"/>
  <c r="M65" i="2"/>
  <c r="M65" i="17" s="1"/>
  <c r="L65" i="2"/>
  <c r="L65" i="17" s="1"/>
  <c r="O65" i="2"/>
  <c r="O65" i="17" s="1"/>
  <c r="P65" i="2"/>
  <c r="P65" i="17" s="1"/>
  <c r="H65" i="2"/>
  <c r="H65" i="17" s="1"/>
  <c r="J65" i="2"/>
  <c r="J65" i="17" s="1"/>
  <c r="R65" i="2"/>
  <c r="R65" i="17" s="1"/>
  <c r="N65" i="2"/>
  <c r="N65" i="17" s="1"/>
  <c r="I65" i="2"/>
  <c r="I65" i="17" s="1"/>
  <c r="Q60" i="2"/>
  <c r="I101" i="2"/>
  <c r="I101" i="17" s="1"/>
  <c r="G101" i="2"/>
  <c r="G101" i="17" s="1"/>
  <c r="L101" i="2"/>
  <c r="L101" i="17" s="1"/>
  <c r="N101" i="2"/>
  <c r="N101" i="17" s="1"/>
  <c r="Q101" i="2"/>
  <c r="Q101" i="17" s="1"/>
  <c r="P101" i="2"/>
  <c r="P101" i="17" s="1"/>
  <c r="M101" i="2"/>
  <c r="M101" i="17" s="1"/>
  <c r="J101" i="2"/>
  <c r="J101" i="17" s="1"/>
  <c r="R101" i="2"/>
  <c r="R101" i="17" s="1"/>
  <c r="O101" i="2"/>
  <c r="O101" i="17" s="1"/>
  <c r="L60" i="2"/>
  <c r="L60" i="17" s="1"/>
  <c r="G69" i="2"/>
  <c r="G69" i="17" s="1"/>
  <c r="O69" i="2"/>
  <c r="O69" i="17" s="1"/>
  <c r="R69" i="2"/>
  <c r="R69" i="17" s="1"/>
  <c r="P69" i="2"/>
  <c r="P69" i="17" s="1"/>
  <c r="Q69" i="2"/>
  <c r="Q69" i="17" s="1"/>
  <c r="M69" i="2"/>
  <c r="M69" i="17" s="1"/>
  <c r="J69" i="2"/>
  <c r="J69" i="17" s="1"/>
  <c r="L69" i="2"/>
  <c r="L69" i="17" s="1"/>
  <c r="H69" i="2"/>
  <c r="H69" i="17" s="1"/>
  <c r="I69" i="2"/>
  <c r="I69" i="17" s="1"/>
  <c r="P83" i="2"/>
  <c r="P83" i="17" s="1"/>
  <c r="O83" i="2"/>
  <c r="O83" i="17" s="1"/>
  <c r="R83" i="2"/>
  <c r="R83" i="17" s="1"/>
  <c r="I83" i="2"/>
  <c r="I83" i="17" s="1"/>
  <c r="L83" i="2"/>
  <c r="L83" i="17" s="1"/>
  <c r="J83" i="2"/>
  <c r="J83" i="17" s="1"/>
  <c r="G83" i="2"/>
  <c r="G83" i="17" s="1"/>
  <c r="H83" i="2"/>
  <c r="H83" i="17" s="1"/>
  <c r="M83" i="2"/>
  <c r="M83" i="17" s="1"/>
  <c r="Q83" i="2"/>
  <c r="Q83" i="17" s="1"/>
  <c r="R61" i="2"/>
  <c r="R61" i="17" s="1"/>
  <c r="H61" i="2"/>
  <c r="H61" i="17" s="1"/>
  <c r="L61" i="2"/>
  <c r="L61" i="17" s="1"/>
  <c r="I61" i="2"/>
  <c r="I61" i="17" s="1"/>
  <c r="O61" i="2"/>
  <c r="O61" i="17" s="1"/>
  <c r="P61" i="2"/>
  <c r="P61" i="17" s="1"/>
  <c r="M61" i="2"/>
  <c r="M61" i="17" s="1"/>
  <c r="N61" i="2"/>
  <c r="N61" i="17" s="1"/>
  <c r="J61" i="2"/>
  <c r="J61" i="17" s="1"/>
  <c r="Q61" i="2"/>
  <c r="Q61" i="17" s="1"/>
  <c r="H101" i="2"/>
  <c r="H101" i="17" s="1"/>
  <c r="Q81" i="2"/>
  <c r="Q81" i="17" s="1"/>
  <c r="H99" i="2"/>
  <c r="H99" i="17" s="1"/>
  <c r="G82" i="2"/>
  <c r="G82" i="17" s="1"/>
  <c r="R73" i="2"/>
  <c r="R73" i="17" s="1"/>
  <c r="N81" i="2"/>
  <c r="N81" i="17" s="1"/>
  <c r="G99" i="2"/>
  <c r="G99" i="17" s="1"/>
  <c r="I82" i="2"/>
  <c r="I82" i="17" s="1"/>
  <c r="N73" i="2"/>
  <c r="N73" i="17" s="1"/>
  <c r="Q73" i="2"/>
  <c r="Q73" i="17" s="1"/>
  <c r="J99" i="2"/>
  <c r="J99" i="17" s="1"/>
  <c r="M82" i="2"/>
  <c r="M82" i="17" s="1"/>
  <c r="P81" i="2"/>
  <c r="P81" i="17" s="1"/>
  <c r="I81" i="2"/>
  <c r="I81" i="17" s="1"/>
  <c r="O73" i="2"/>
  <c r="O73" i="17" s="1"/>
  <c r="O82" i="2"/>
  <c r="O82" i="17" s="1"/>
  <c r="J73" i="2"/>
  <c r="J73" i="17" s="1"/>
  <c r="O99" i="2"/>
  <c r="O99" i="17" s="1"/>
  <c r="H73" i="2"/>
  <c r="H73" i="17" s="1"/>
  <c r="R81" i="2"/>
  <c r="R81" i="17" s="1"/>
  <c r="O81" i="2"/>
  <c r="O81" i="17" s="1"/>
  <c r="P82" i="2"/>
  <c r="P82" i="17" s="1"/>
  <c r="G64" i="2"/>
  <c r="G64" i="17" s="1"/>
  <c r="R64" i="2"/>
  <c r="R64" i="17" s="1"/>
  <c r="N90" i="2"/>
  <c r="N90" i="17" s="1"/>
  <c r="O89" i="2"/>
  <c r="O89" i="17" s="1"/>
  <c r="R89" i="2"/>
  <c r="R89" i="17" s="1"/>
  <c r="J64" i="2"/>
  <c r="J64" i="17" s="1"/>
  <c r="M64" i="2"/>
  <c r="M64" i="17" s="1"/>
  <c r="R82" i="2"/>
  <c r="R82" i="17" s="1"/>
  <c r="O64" i="2"/>
  <c r="O64" i="17" s="1"/>
  <c r="I90" i="2"/>
  <c r="I90" i="17" s="1"/>
  <c r="J96" i="2"/>
  <c r="J96" i="17" s="1"/>
  <c r="L82" i="2"/>
  <c r="L82" i="17" s="1"/>
  <c r="Q99" i="2"/>
  <c r="Q99" i="17" s="1"/>
  <c r="P89" i="2"/>
  <c r="P89" i="17" s="1"/>
  <c r="L99" i="2"/>
  <c r="L99" i="17" s="1"/>
  <c r="J82" i="2"/>
  <c r="J82" i="17" s="1"/>
  <c r="O97" i="2"/>
  <c r="O97" i="17" s="1"/>
  <c r="H96" i="2"/>
  <c r="H96" i="17" s="1"/>
  <c r="M73" i="2"/>
  <c r="M73" i="17" s="1"/>
  <c r="I63" i="2"/>
  <c r="I63" i="17" s="1"/>
  <c r="I97" i="2"/>
  <c r="I97" i="17" s="1"/>
  <c r="P74" i="2"/>
  <c r="P74" i="17" s="1"/>
  <c r="Q64" i="2"/>
  <c r="Q64" i="17" s="1"/>
  <c r="O90" i="2"/>
  <c r="O90" i="17" s="1"/>
  <c r="L81" i="2"/>
  <c r="L81" i="17" s="1"/>
  <c r="L73" i="2"/>
  <c r="L73" i="17" s="1"/>
  <c r="M81" i="2"/>
  <c r="M81" i="17" s="1"/>
  <c r="H81" i="2"/>
  <c r="H81" i="17" s="1"/>
  <c r="P64" i="2"/>
  <c r="P64" i="17" s="1"/>
  <c r="G81" i="2"/>
  <c r="G81" i="17" s="1"/>
  <c r="L64" i="2"/>
  <c r="L64" i="17" s="1"/>
  <c r="H64" i="2"/>
  <c r="H64" i="17" s="1"/>
  <c r="M96" i="2"/>
  <c r="M96" i="17" s="1"/>
  <c r="J63" i="2"/>
  <c r="J63" i="17" s="1"/>
  <c r="Q96" i="2"/>
  <c r="Q96" i="17" s="1"/>
  <c r="Q63" i="2"/>
  <c r="Q63" i="17" s="1"/>
  <c r="G73" i="2"/>
  <c r="G73" i="17" s="1"/>
  <c r="N64" i="2"/>
  <c r="N64" i="17" s="1"/>
  <c r="R99" i="2"/>
  <c r="R99" i="17" s="1"/>
  <c r="N82" i="2"/>
  <c r="N82" i="17" s="1"/>
  <c r="H97" i="2"/>
  <c r="H97" i="17" s="1"/>
  <c r="R63" i="2"/>
  <c r="R63" i="17" s="1"/>
  <c r="P99" i="2"/>
  <c r="P99" i="17" s="1"/>
  <c r="I99" i="2"/>
  <c r="I99" i="17" s="1"/>
  <c r="J89" i="2"/>
  <c r="J89" i="17" s="1"/>
  <c r="M99" i="2"/>
  <c r="M99" i="17" s="1"/>
  <c r="H82" i="2"/>
  <c r="H82" i="17" s="1"/>
  <c r="J90" i="2"/>
  <c r="J90" i="17" s="1"/>
  <c r="R90" i="2"/>
  <c r="R90" i="17" s="1"/>
  <c r="N97" i="2"/>
  <c r="N97" i="17" s="1"/>
  <c r="G97" i="2"/>
  <c r="G97" i="17" s="1"/>
  <c r="N89" i="2"/>
  <c r="N89" i="17" s="1"/>
  <c r="G90" i="2"/>
  <c r="G90" i="17" s="1"/>
  <c r="M90" i="2"/>
  <c r="M90" i="17" s="1"/>
  <c r="G74" i="2"/>
  <c r="G74" i="17" s="1"/>
  <c r="L96" i="2"/>
  <c r="L96" i="17" s="1"/>
  <c r="R96" i="2"/>
  <c r="R96" i="17" s="1"/>
  <c r="H74" i="2"/>
  <c r="H74" i="17" s="1"/>
  <c r="M63" i="2"/>
  <c r="M63" i="17" s="1"/>
  <c r="H89" i="2"/>
  <c r="H89" i="17" s="1"/>
  <c r="I74" i="2"/>
  <c r="I74" i="17" s="1"/>
  <c r="Q108" i="17"/>
  <c r="Q109" i="17"/>
  <c r="R109" i="17"/>
  <c r="P108" i="17"/>
  <c r="P109" i="17"/>
  <c r="P60" i="17"/>
  <c r="R108" i="17"/>
  <c r="M109" i="17"/>
  <c r="M108" i="17"/>
  <c r="O108" i="17"/>
  <c r="O109" i="17"/>
  <c r="N108" i="17"/>
  <c r="N109" i="17"/>
  <c r="L108" i="17"/>
  <c r="J109" i="17"/>
  <c r="L109" i="17"/>
  <c r="J108" i="17"/>
  <c r="I108" i="17"/>
  <c r="I109" i="17"/>
  <c r="G108" i="17"/>
  <c r="G109" i="17"/>
  <c r="I290" i="17"/>
  <c r="H290" i="17"/>
  <c r="F290" i="2"/>
  <c r="F238" i="17" l="1"/>
  <c r="F265" i="17"/>
  <c r="F257" i="17"/>
  <c r="F242" i="17"/>
  <c r="F243" i="17"/>
  <c r="F263" i="17"/>
  <c r="F258" i="17"/>
  <c r="F270" i="17"/>
  <c r="F239" i="17"/>
  <c r="F275" i="17"/>
  <c r="F237" i="17"/>
  <c r="F259" i="17"/>
  <c r="F264" i="17"/>
  <c r="F271" i="17"/>
  <c r="F248" i="17"/>
  <c r="F236" i="17"/>
  <c r="F270" i="2"/>
  <c r="F264" i="2"/>
  <c r="F265" i="2"/>
  <c r="F271" i="2"/>
  <c r="F263" i="2"/>
  <c r="J314" i="17"/>
  <c r="L316" i="2"/>
  <c r="J105" i="2"/>
  <c r="J105" i="17" s="1"/>
  <c r="I105" i="2"/>
  <c r="I105" i="17" s="1"/>
  <c r="G60" i="17"/>
  <c r="Q105" i="2"/>
  <c r="Q105" i="17" s="1"/>
  <c r="H105" i="2"/>
  <c r="N105" i="2"/>
  <c r="N105" i="17" s="1"/>
  <c r="G105" i="2"/>
  <c r="R105" i="2"/>
  <c r="R105" i="17" s="1"/>
  <c r="L105" i="2"/>
  <c r="L105" i="17" s="1"/>
  <c r="M105" i="2"/>
  <c r="M105" i="17" s="1"/>
  <c r="O105" i="2"/>
  <c r="P105" i="2"/>
  <c r="P105" i="17" s="1"/>
  <c r="M316" i="2"/>
  <c r="R316" i="2"/>
  <c r="I316" i="2"/>
  <c r="K316" i="2"/>
  <c r="O316" i="2"/>
  <c r="Q316" i="2"/>
  <c r="P316" i="2"/>
  <c r="N316" i="2"/>
  <c r="J316" i="2"/>
  <c r="H316" i="2"/>
  <c r="G118" i="2"/>
  <c r="R59" i="17"/>
  <c r="R118" i="2"/>
  <c r="Q118" i="2"/>
  <c r="Q59" i="17"/>
  <c r="P118" i="2"/>
  <c r="O59" i="17"/>
  <c r="O118" i="2"/>
  <c r="N59" i="17"/>
  <c r="N118" i="2"/>
  <c r="M59" i="17"/>
  <c r="M118" i="2"/>
  <c r="L59" i="17"/>
  <c r="L118" i="2"/>
  <c r="J59" i="17"/>
  <c r="J118" i="2"/>
  <c r="I59" i="17"/>
  <c r="I118" i="2"/>
  <c r="H118" i="2"/>
  <c r="H59" i="17"/>
  <c r="G59" i="17"/>
  <c r="F275" i="2"/>
  <c r="F314" i="2"/>
  <c r="F243" i="2"/>
  <c r="F239" i="2"/>
  <c r="F242" i="2"/>
  <c r="J60" i="17"/>
  <c r="F237" i="2"/>
  <c r="F248" i="2"/>
  <c r="F238" i="2"/>
  <c r="F258" i="2"/>
  <c r="O60" i="17"/>
  <c r="F259" i="2"/>
  <c r="N60" i="17"/>
  <c r="F236" i="2"/>
  <c r="F257" i="2"/>
  <c r="G118" i="17"/>
  <c r="M118" i="17"/>
  <c r="L118" i="17"/>
  <c r="I60" i="17"/>
  <c r="H118" i="17"/>
  <c r="O118" i="17"/>
  <c r="I118" i="17"/>
  <c r="R118" i="17"/>
  <c r="Q118" i="17"/>
  <c r="N118" i="17"/>
  <c r="P118" i="17"/>
  <c r="J118" i="17"/>
  <c r="Q60" i="17"/>
  <c r="P111" i="17"/>
  <c r="R111" i="17"/>
  <c r="Q111" i="17"/>
  <c r="N111" i="17"/>
  <c r="O111" i="17"/>
  <c r="M111" i="17"/>
  <c r="J111" i="17"/>
  <c r="L111" i="17"/>
  <c r="I111" i="17"/>
  <c r="G111" i="17"/>
  <c r="H111" i="17"/>
  <c r="F290" i="17"/>
  <c r="F314" i="17" l="1"/>
  <c r="F316" i="2"/>
  <c r="H105" i="17"/>
  <c r="O105" i="17"/>
  <c r="G105" i="17"/>
  <c r="G1" i="2" l="1"/>
  <c r="H1" i="2" l="1"/>
  <c r="E1" i="14"/>
  <c r="G11" i="2"/>
  <c r="H26" i="17" l="1"/>
  <c r="H35" i="2"/>
  <c r="H35" i="17" s="1"/>
  <c r="L52" i="2"/>
  <c r="L52" i="17" s="1"/>
  <c r="H39" i="2"/>
  <c r="H39" i="17" s="1"/>
  <c r="O45" i="2"/>
  <c r="O45" i="17" s="1"/>
  <c r="L47" i="2"/>
  <c r="L47" i="17" s="1"/>
  <c r="R40" i="2"/>
  <c r="R40" i="17" s="1"/>
  <c r="J38" i="2"/>
  <c r="J38" i="17" s="1"/>
  <c r="H51" i="2"/>
  <c r="H51" i="17" s="1"/>
  <c r="G2" i="17"/>
  <c r="C2" i="18" s="1"/>
  <c r="F1" i="14"/>
  <c r="G11" i="17"/>
  <c r="I1" i="2"/>
  <c r="H11" i="2"/>
  <c r="O11" i="2"/>
  <c r="I11" i="2"/>
  <c r="H46" i="2"/>
  <c r="H46" i="17" s="1"/>
  <c r="J11" i="2"/>
  <c r="Q11" i="2"/>
  <c r="P11" i="2"/>
  <c r="R11" i="2"/>
  <c r="L11" i="2"/>
  <c r="N11" i="2"/>
  <c r="M11" i="2"/>
  <c r="Q49" i="2"/>
  <c r="Q49" i="17" s="1"/>
  <c r="I49" i="2"/>
  <c r="I49" i="17" s="1"/>
  <c r="G46" i="2"/>
  <c r="G46" i="17" s="1"/>
  <c r="Q9" i="2"/>
  <c r="L9" i="2"/>
  <c r="G9" i="2"/>
  <c r="N9" i="2"/>
  <c r="I9" i="2"/>
  <c r="H9" i="2"/>
  <c r="P9" i="2"/>
  <c r="O9" i="2"/>
  <c r="R9" i="2"/>
  <c r="J9" i="2"/>
  <c r="M9" i="2"/>
  <c r="N49" i="2"/>
  <c r="N49" i="17" s="1"/>
  <c r="M49" i="2"/>
  <c r="M49" i="17" s="1"/>
  <c r="R49" i="2"/>
  <c r="R49" i="17" s="1"/>
  <c r="J49" i="2"/>
  <c r="J49" i="17" s="1"/>
  <c r="P49" i="2"/>
  <c r="P49" i="17" s="1"/>
  <c r="H49" i="2"/>
  <c r="H49" i="17" s="1"/>
  <c r="L49" i="2"/>
  <c r="L49" i="17" s="1"/>
  <c r="O49" i="2"/>
  <c r="O49" i="17" s="1"/>
  <c r="Q46" i="2"/>
  <c r="Q46" i="17" s="1"/>
  <c r="P46" i="2"/>
  <c r="P46" i="17" s="1"/>
  <c r="O46" i="2"/>
  <c r="O46" i="17" s="1"/>
  <c r="L46" i="2"/>
  <c r="L46" i="17" s="1"/>
  <c r="G49" i="2"/>
  <c r="G49" i="17" s="1"/>
  <c r="J46" i="2"/>
  <c r="J46" i="17" s="1"/>
  <c r="R46" i="2"/>
  <c r="R46" i="17" s="1"/>
  <c r="M46" i="2"/>
  <c r="M46" i="17" s="1"/>
  <c r="N46" i="2"/>
  <c r="N46" i="17" s="1"/>
  <c r="I46" i="2"/>
  <c r="I46" i="17" s="1"/>
  <c r="G13" i="2" l="1"/>
  <c r="O13" i="2"/>
  <c r="N13" i="2"/>
  <c r="M13" i="2"/>
  <c r="P13" i="2"/>
  <c r="J13" i="2"/>
  <c r="H13" i="2"/>
  <c r="L13" i="2"/>
  <c r="R13" i="2"/>
  <c r="I13" i="2"/>
  <c r="Q13" i="2"/>
  <c r="R26" i="17"/>
  <c r="Q26" i="17"/>
  <c r="P26" i="17"/>
  <c r="O26" i="17"/>
  <c r="N26" i="17"/>
  <c r="M26" i="17"/>
  <c r="L26" i="17"/>
  <c r="J26" i="17"/>
  <c r="I26" i="17"/>
  <c r="G26" i="17"/>
  <c r="L51" i="2"/>
  <c r="L51" i="17" s="1"/>
  <c r="G39" i="2"/>
  <c r="G39" i="17" s="1"/>
  <c r="M39" i="2"/>
  <c r="M39" i="17" s="1"/>
  <c r="I40" i="2"/>
  <c r="I40" i="17" s="1"/>
  <c r="H40" i="2"/>
  <c r="H40" i="17" s="1"/>
  <c r="Q40" i="2"/>
  <c r="Q40" i="17" s="1"/>
  <c r="R39" i="2"/>
  <c r="R39" i="17" s="1"/>
  <c r="P40" i="2"/>
  <c r="P40" i="17" s="1"/>
  <c r="N39" i="2"/>
  <c r="N39" i="17" s="1"/>
  <c r="M40" i="2"/>
  <c r="M40" i="17" s="1"/>
  <c r="N51" i="2"/>
  <c r="N51" i="17" s="1"/>
  <c r="O40" i="2"/>
  <c r="O40" i="17" s="1"/>
  <c r="G51" i="2"/>
  <c r="G51" i="17" s="1"/>
  <c r="L45" i="2"/>
  <c r="L45" i="17" s="1"/>
  <c r="G35" i="2"/>
  <c r="G35" i="17" s="1"/>
  <c r="N47" i="2"/>
  <c r="N47" i="17" s="1"/>
  <c r="M51" i="2"/>
  <c r="M51" i="17" s="1"/>
  <c r="Q51" i="2"/>
  <c r="Q51" i="17" s="1"/>
  <c r="O47" i="2"/>
  <c r="O47" i="17" s="1"/>
  <c r="R47" i="2"/>
  <c r="R47" i="17" s="1"/>
  <c r="R52" i="2"/>
  <c r="R52" i="17" s="1"/>
  <c r="I51" i="2"/>
  <c r="I51" i="17" s="1"/>
  <c r="R51" i="2"/>
  <c r="R51" i="17" s="1"/>
  <c r="O51" i="2"/>
  <c r="O51" i="17" s="1"/>
  <c r="J51" i="2"/>
  <c r="J51" i="17" s="1"/>
  <c r="P51" i="2"/>
  <c r="P51" i="17" s="1"/>
  <c r="J52" i="2"/>
  <c r="J52" i="17" s="1"/>
  <c r="Q52" i="2"/>
  <c r="Q52" i="17" s="1"/>
  <c r="N35" i="2"/>
  <c r="N35" i="17" s="1"/>
  <c r="R35" i="2"/>
  <c r="R35" i="17" s="1"/>
  <c r="N45" i="2"/>
  <c r="N45" i="17" s="1"/>
  <c r="P35" i="2"/>
  <c r="P35" i="17" s="1"/>
  <c r="L39" i="2"/>
  <c r="L39" i="17" s="1"/>
  <c r="J39" i="2"/>
  <c r="J39" i="17" s="1"/>
  <c r="P39" i="2"/>
  <c r="P39" i="17" s="1"/>
  <c r="Q39" i="2"/>
  <c r="Q39" i="17" s="1"/>
  <c r="O39" i="2"/>
  <c r="O39" i="17" s="1"/>
  <c r="J40" i="2"/>
  <c r="J40" i="17" s="1"/>
  <c r="L35" i="2"/>
  <c r="L35" i="17" s="1"/>
  <c r="J35" i="2"/>
  <c r="J35" i="17" s="1"/>
  <c r="J45" i="2"/>
  <c r="J45" i="17" s="1"/>
  <c r="L40" i="2"/>
  <c r="L40" i="17" s="1"/>
  <c r="M35" i="2"/>
  <c r="M35" i="17" s="1"/>
  <c r="N40" i="2"/>
  <c r="N40" i="17" s="1"/>
  <c r="I39" i="2"/>
  <c r="I39" i="17" s="1"/>
  <c r="I35" i="2"/>
  <c r="I35" i="17" s="1"/>
  <c r="G40" i="2"/>
  <c r="G40" i="17" s="1"/>
  <c r="O35" i="2"/>
  <c r="O35" i="17" s="1"/>
  <c r="Q35" i="2"/>
  <c r="Q35" i="17" s="1"/>
  <c r="Q38" i="2"/>
  <c r="Q38" i="17" s="1"/>
  <c r="G45" i="2"/>
  <c r="G45" i="17" s="1"/>
  <c r="H47" i="2"/>
  <c r="H47" i="17" s="1"/>
  <c r="M47" i="2"/>
  <c r="M47" i="17" s="1"/>
  <c r="H52" i="2"/>
  <c r="H52" i="17" s="1"/>
  <c r="I47" i="2"/>
  <c r="I47" i="17" s="1"/>
  <c r="P38" i="2"/>
  <c r="P38" i="17" s="1"/>
  <c r="G38" i="2"/>
  <c r="G38" i="17" s="1"/>
  <c r="P45" i="2"/>
  <c r="P45" i="17" s="1"/>
  <c r="L38" i="2"/>
  <c r="L38" i="17" s="1"/>
  <c r="O52" i="2"/>
  <c r="O52" i="17" s="1"/>
  <c r="M38" i="2"/>
  <c r="M38" i="17" s="1"/>
  <c r="Q47" i="2"/>
  <c r="Q47" i="17" s="1"/>
  <c r="M45" i="2"/>
  <c r="M45" i="17" s="1"/>
  <c r="G52" i="2"/>
  <c r="G52" i="17" s="1"/>
  <c r="P47" i="2"/>
  <c r="P47" i="17" s="1"/>
  <c r="N52" i="2"/>
  <c r="N52" i="17" s="1"/>
  <c r="P52" i="2"/>
  <c r="P52" i="17" s="1"/>
  <c r="G47" i="2"/>
  <c r="G47" i="17" s="1"/>
  <c r="H38" i="2"/>
  <c r="H38" i="17" s="1"/>
  <c r="I38" i="2"/>
  <c r="I38" i="17" s="1"/>
  <c r="N38" i="2"/>
  <c r="N38" i="17" s="1"/>
  <c r="H45" i="2"/>
  <c r="H45" i="17" s="1"/>
  <c r="O38" i="2"/>
  <c r="O38" i="17" s="1"/>
  <c r="M52" i="2"/>
  <c r="M52" i="17" s="1"/>
  <c r="J47" i="2"/>
  <c r="J47" i="17" s="1"/>
  <c r="I52" i="2"/>
  <c r="I52" i="17" s="1"/>
  <c r="R45" i="2"/>
  <c r="R45" i="17" s="1"/>
  <c r="I45" i="2"/>
  <c r="I45" i="17" s="1"/>
  <c r="Q45" i="2"/>
  <c r="Q45" i="17" s="1"/>
  <c r="R38" i="2"/>
  <c r="R38" i="17" s="1"/>
  <c r="H2" i="17"/>
  <c r="D2" i="18" s="1"/>
  <c r="R11" i="17"/>
  <c r="P9" i="17"/>
  <c r="Q11" i="17"/>
  <c r="R9" i="17"/>
  <c r="Q9" i="17"/>
  <c r="P11" i="17"/>
  <c r="M9" i="17"/>
  <c r="M11" i="17"/>
  <c r="N11" i="17"/>
  <c r="O11" i="17"/>
  <c r="O9" i="17"/>
  <c r="N9" i="17"/>
  <c r="L9" i="17"/>
  <c r="J9" i="17"/>
  <c r="L11" i="17"/>
  <c r="J11" i="17"/>
  <c r="H9" i="17"/>
  <c r="I9" i="17"/>
  <c r="I11" i="17"/>
  <c r="H11" i="17"/>
  <c r="G9" i="17"/>
  <c r="H56" i="2" l="1"/>
  <c r="H113" i="2" s="1"/>
  <c r="Q56" i="2"/>
  <c r="Q113" i="2" s="1"/>
  <c r="R56" i="2"/>
  <c r="R113" i="2" s="1"/>
  <c r="N56" i="2"/>
  <c r="N113" i="2" s="1"/>
  <c r="M56" i="2"/>
  <c r="M113" i="2" s="1"/>
  <c r="L56" i="2"/>
  <c r="L113" i="2" s="1"/>
  <c r="J56" i="2"/>
  <c r="J113" i="2" s="1"/>
  <c r="G56" i="2"/>
  <c r="P56" i="2"/>
  <c r="P113" i="2" s="1"/>
  <c r="O56" i="2"/>
  <c r="O113" i="2" s="1"/>
  <c r="I56" i="2"/>
  <c r="I113" i="2" s="1"/>
  <c r="R13" i="17"/>
  <c r="Q13" i="17"/>
  <c r="P13" i="17"/>
  <c r="M13" i="17"/>
  <c r="N13" i="17"/>
  <c r="O13" i="17"/>
  <c r="J13" i="17"/>
  <c r="L13" i="17"/>
  <c r="H13" i="17"/>
  <c r="I13" i="17"/>
  <c r="G13" i="17"/>
  <c r="G113" i="2" l="1"/>
  <c r="I56" i="17"/>
  <c r="I113" i="17" s="1"/>
  <c r="H56" i="17"/>
  <c r="H113" i="17" s="1"/>
  <c r="M56" i="17"/>
  <c r="M113" i="17" s="1"/>
  <c r="J56" i="17"/>
  <c r="J113" i="17" s="1"/>
  <c r="O56" i="17"/>
  <c r="O113" i="17" s="1"/>
  <c r="L56" i="17"/>
  <c r="L113" i="17" s="1"/>
  <c r="R56" i="17"/>
  <c r="R113" i="17" s="1"/>
  <c r="Q56" i="17"/>
  <c r="Q113" i="17" s="1"/>
  <c r="P56" i="17"/>
  <c r="P113" i="17" s="1"/>
  <c r="N56" i="17"/>
  <c r="N113" i="17" s="1"/>
  <c r="G56" i="17"/>
  <c r="G113" i="17" l="1"/>
  <c r="N234" i="2" l="1"/>
  <c r="N234" i="17" s="1"/>
  <c r="O233" i="2"/>
  <c r="I235" i="2"/>
  <c r="I235" i="17" s="1"/>
  <c r="O283" i="2"/>
  <c r="M283" i="2"/>
  <c r="G283" i="2"/>
  <c r="P283" i="2"/>
  <c r="I283" i="2"/>
  <c r="J283" i="2"/>
  <c r="H283" i="2"/>
  <c r="Q283" i="2"/>
  <c r="N283" i="2"/>
  <c r="K283" i="2"/>
  <c r="R283" i="2"/>
  <c r="L283" i="2"/>
  <c r="Q282" i="2"/>
  <c r="H282" i="2"/>
  <c r="G282" i="2"/>
  <c r="I282" i="2"/>
  <c r="P282" i="2"/>
  <c r="M282" i="2"/>
  <c r="N282" i="2"/>
  <c r="J282" i="2"/>
  <c r="L282" i="2"/>
  <c r="O282" i="2"/>
  <c r="R282" i="2"/>
  <c r="K282" i="2"/>
  <c r="R235" i="2"/>
  <c r="R235" i="17" s="1"/>
  <c r="N233" i="2"/>
  <c r="G235" i="2"/>
  <c r="G235" i="17" s="1"/>
  <c r="M235" i="2"/>
  <c r="M235" i="17" s="1"/>
  <c r="H235" i="2"/>
  <c r="H235" i="17" s="1"/>
  <c r="Q234" i="2"/>
  <c r="Q234" i="17" s="1"/>
  <c r="P235" i="2"/>
  <c r="P235" i="17" s="1"/>
  <c r="K235" i="2"/>
  <c r="K235" i="17" s="1"/>
  <c r="R234" i="2"/>
  <c r="R234" i="17" s="1"/>
  <c r="Q292" i="2" l="1"/>
  <c r="R292" i="2"/>
  <c r="M292" i="2"/>
  <c r="P292" i="2"/>
  <c r="O292" i="2"/>
  <c r="N292" i="2"/>
  <c r="L292" i="2"/>
  <c r="K292" i="2"/>
  <c r="J292" i="2"/>
  <c r="I292" i="2"/>
  <c r="H292" i="2"/>
  <c r="G292" i="2"/>
  <c r="R285" i="2"/>
  <c r="Q285" i="2"/>
  <c r="P285" i="2"/>
  <c r="O285" i="2"/>
  <c r="N285" i="2"/>
  <c r="M285" i="2"/>
  <c r="L285" i="2"/>
  <c r="K285" i="2"/>
  <c r="J285" i="2"/>
  <c r="I285" i="2"/>
  <c r="H285" i="2"/>
  <c r="G285" i="2"/>
  <c r="N233" i="17"/>
  <c r="P282" i="17"/>
  <c r="N283" i="17"/>
  <c r="O233" i="17"/>
  <c r="K282" i="17"/>
  <c r="Q283" i="17"/>
  <c r="R282" i="17"/>
  <c r="N282" i="17"/>
  <c r="R283" i="17"/>
  <c r="L282" i="17"/>
  <c r="Q282" i="17"/>
  <c r="O283" i="17"/>
  <c r="J282" i="17"/>
  <c r="L283" i="17"/>
  <c r="P283" i="17"/>
  <c r="O282" i="17"/>
  <c r="M282" i="17"/>
  <c r="K283" i="17"/>
  <c r="J283" i="17"/>
  <c r="M283" i="17"/>
  <c r="L234" i="2"/>
  <c r="L234" i="17" s="1"/>
  <c r="J234" i="2"/>
  <c r="J234" i="17" s="1"/>
  <c r="K234" i="2"/>
  <c r="K234" i="17" s="1"/>
  <c r="G234" i="2"/>
  <c r="G234" i="17" s="1"/>
  <c r="M234" i="2"/>
  <c r="M234" i="17" s="1"/>
  <c r="G233" i="2"/>
  <c r="I233" i="2"/>
  <c r="J233" i="2"/>
  <c r="K233" i="2"/>
  <c r="R233" i="2"/>
  <c r="R279" i="2" s="1"/>
  <c r="H234" i="2"/>
  <c r="H234" i="17" s="1"/>
  <c r="I234" i="2"/>
  <c r="I234" i="17" s="1"/>
  <c r="Q233" i="2"/>
  <c r="O235" i="2"/>
  <c r="O235" i="17" s="1"/>
  <c r="L235" i="2"/>
  <c r="L235" i="17" s="1"/>
  <c r="Q235" i="2"/>
  <c r="Q235" i="17" s="1"/>
  <c r="N235" i="2"/>
  <c r="N235" i="17" s="1"/>
  <c r="H233" i="2"/>
  <c r="M233" i="2"/>
  <c r="O234" i="2"/>
  <c r="O234" i="17" s="1"/>
  <c r="P233" i="2"/>
  <c r="J235" i="2"/>
  <c r="J235" i="17" s="1"/>
  <c r="P234" i="2"/>
  <c r="P234" i="17" s="1"/>
  <c r="L233" i="2"/>
  <c r="G282" i="17"/>
  <c r="H283" i="17"/>
  <c r="I283" i="17"/>
  <c r="G283" i="17"/>
  <c r="H282" i="17"/>
  <c r="I282" i="17"/>
  <c r="F311" i="2"/>
  <c r="F310" i="2"/>
  <c r="F307" i="2"/>
  <c r="F308" i="2"/>
  <c r="F309" i="2"/>
  <c r="F282" i="2"/>
  <c r="F283" i="2"/>
  <c r="F235" i="17" l="1"/>
  <c r="F234" i="17"/>
  <c r="N279" i="2"/>
  <c r="N287" i="2" s="1"/>
  <c r="F292" i="2"/>
  <c r="F285" i="2"/>
  <c r="R287" i="2"/>
  <c r="K279" i="2"/>
  <c r="K287" i="2" s="1"/>
  <c r="O279" i="2"/>
  <c r="O287" i="2" s="1"/>
  <c r="Q279" i="2"/>
  <c r="Q287" i="2" s="1"/>
  <c r="P279" i="2"/>
  <c r="P287" i="2" s="1"/>
  <c r="G279" i="2"/>
  <c r="M279" i="2"/>
  <c r="M287" i="2" s="1"/>
  <c r="L279" i="2"/>
  <c r="L287" i="2" s="1"/>
  <c r="J279" i="2"/>
  <c r="I279" i="2"/>
  <c r="I287" i="2" s="1"/>
  <c r="H279" i="2"/>
  <c r="H287" i="2" s="1"/>
  <c r="N316" i="17"/>
  <c r="R316" i="17"/>
  <c r="Q285" i="17"/>
  <c r="M316" i="17"/>
  <c r="N285" i="17"/>
  <c r="Q316" i="17"/>
  <c r="J285" i="17"/>
  <c r="P316" i="17"/>
  <c r="O316" i="17"/>
  <c r="O285" i="17"/>
  <c r="R285" i="17"/>
  <c r="L285" i="17"/>
  <c r="N292" i="17"/>
  <c r="K285" i="17"/>
  <c r="R292" i="17"/>
  <c r="K292" i="17"/>
  <c r="P285" i="17"/>
  <c r="P292" i="17"/>
  <c r="M285" i="17"/>
  <c r="Q292" i="17"/>
  <c r="L292" i="17"/>
  <c r="O292" i="17"/>
  <c r="J292" i="17"/>
  <c r="M292" i="17"/>
  <c r="J233" i="17"/>
  <c r="P233" i="17"/>
  <c r="Q233" i="17"/>
  <c r="L233" i="17"/>
  <c r="R233" i="17"/>
  <c r="H233" i="17"/>
  <c r="I233" i="17"/>
  <c r="K233" i="17"/>
  <c r="G233" i="17"/>
  <c r="F233" i="2"/>
  <c r="F234" i="2"/>
  <c r="F235" i="2"/>
  <c r="M233" i="17"/>
  <c r="H285" i="17"/>
  <c r="I292" i="17"/>
  <c r="H292" i="17"/>
  <c r="F282" i="17"/>
  <c r="G285" i="17"/>
  <c r="F283" i="17"/>
  <c r="G292" i="17"/>
  <c r="I285" i="17"/>
  <c r="J287" i="2" l="1"/>
  <c r="F292" i="17"/>
  <c r="F285" i="17"/>
  <c r="G287" i="2"/>
  <c r="F279" i="2"/>
  <c r="N279" i="17"/>
  <c r="N287" i="17" s="1"/>
  <c r="R279" i="17"/>
  <c r="R287" i="17" s="1"/>
  <c r="O279" i="17"/>
  <c r="O287" i="17" s="1"/>
  <c r="Q279" i="17"/>
  <c r="Q287" i="17" s="1"/>
  <c r="K279" i="17"/>
  <c r="K287" i="17" s="1"/>
  <c r="J279" i="17"/>
  <c r="J287" i="17" s="1"/>
  <c r="M279" i="17"/>
  <c r="M287" i="17" s="1"/>
  <c r="L279" i="17"/>
  <c r="L287" i="17" s="1"/>
  <c r="G279" i="17"/>
  <c r="P279" i="17"/>
  <c r="P287" i="17" s="1"/>
  <c r="I279" i="17"/>
  <c r="I287" i="17" s="1"/>
  <c r="H279" i="17"/>
  <c r="H287" i="17" s="1"/>
  <c r="F233" i="17"/>
  <c r="G287" i="17" l="1"/>
  <c r="F287" i="17" s="1"/>
  <c r="F279" i="17"/>
  <c r="F287" i="2"/>
  <c r="G1" i="14"/>
  <c r="I2" i="17" l="1"/>
  <c r="E2" i="18" s="1"/>
  <c r="F177" i="2" l="1"/>
  <c r="F177" i="17"/>
  <c r="F297" i="2" l="1"/>
  <c r="F296" i="2"/>
  <c r="F123" i="2" l="1"/>
  <c r="F122" i="2"/>
  <c r="D11" i="1" l="1"/>
  <c r="K11" i="2"/>
  <c r="D9" i="1"/>
  <c r="K9" i="2"/>
  <c r="K13" i="2" l="1"/>
  <c r="K11" i="17"/>
  <c r="F9" i="2"/>
  <c r="K9" i="17"/>
  <c r="F11" i="2"/>
  <c r="F13" i="2" l="1"/>
  <c r="F11" i="17"/>
  <c r="K13" i="17"/>
  <c r="F13" i="17" s="1"/>
  <c r="F9" i="17"/>
  <c r="D26" i="1"/>
  <c r="K26" i="17" l="1"/>
  <c r="K53" i="2"/>
  <c r="K53" i="17" s="1"/>
  <c r="K38" i="2"/>
  <c r="K38" i="17" s="1"/>
  <c r="K54" i="2"/>
  <c r="K54" i="17" s="1"/>
  <c r="K39" i="2"/>
  <c r="K39" i="17" s="1"/>
  <c r="K49" i="2"/>
  <c r="K49" i="17" s="1"/>
  <c r="F49" i="17" s="1"/>
  <c r="K46" i="2"/>
  <c r="K46" i="17" s="1"/>
  <c r="K35" i="2"/>
  <c r="K35" i="17" s="1"/>
  <c r="K47" i="2"/>
  <c r="K47" i="17" s="1"/>
  <c r="F47" i="17" s="1"/>
  <c r="K45" i="2"/>
  <c r="K45" i="17" s="1"/>
  <c r="F45" i="17" s="1"/>
  <c r="K52" i="2"/>
  <c r="K52" i="17" s="1"/>
  <c r="K51" i="2"/>
  <c r="K51" i="17" s="1"/>
  <c r="K40" i="2"/>
  <c r="K40" i="17" s="1"/>
  <c r="F39" i="17" l="1"/>
  <c r="F45" i="2"/>
  <c r="F47" i="2"/>
  <c r="F38" i="2"/>
  <c r="F51" i="2"/>
  <c r="F35" i="2"/>
  <c r="F53" i="2"/>
  <c r="F40" i="2"/>
  <c r="F38" i="17"/>
  <c r="F39" i="2"/>
  <c r="F37" i="17"/>
  <c r="F52" i="17"/>
  <c r="F52" i="2"/>
  <c r="F46" i="17"/>
  <c r="F46" i="2"/>
  <c r="F49" i="2"/>
  <c r="F54" i="17"/>
  <c r="F54" i="2"/>
  <c r="K56" i="2"/>
  <c r="F56" i="2" s="1"/>
  <c r="F26" i="17"/>
  <c r="F34" i="17"/>
  <c r="F40" i="17"/>
  <c r="F35" i="17"/>
  <c r="F31" i="17" l="1"/>
  <c r="F53" i="17"/>
  <c r="F51" i="17"/>
  <c r="K56" i="17"/>
  <c r="F56" i="17" s="1"/>
  <c r="K59" i="2"/>
  <c r="D59" i="1"/>
  <c r="F59" i="2" l="1"/>
  <c r="K59" i="17"/>
  <c r="F59" i="17" s="1"/>
  <c r="K99" i="2"/>
  <c r="K99" i="17" s="1"/>
  <c r="K90" i="2"/>
  <c r="K69" i="2"/>
  <c r="K65" i="2"/>
  <c r="K89" i="2"/>
  <c r="K97" i="2"/>
  <c r="K97" i="17" s="1"/>
  <c r="K74" i="2"/>
  <c r="K73" i="2"/>
  <c r="K73" i="17" s="1"/>
  <c r="K81" i="2"/>
  <c r="K68" i="2"/>
  <c r="K83" i="2"/>
  <c r="K83" i="17" s="1"/>
  <c r="K61" i="2"/>
  <c r="K61" i="17" s="1"/>
  <c r="K64" i="2"/>
  <c r="K101" i="2"/>
  <c r="K101" i="17" s="1"/>
  <c r="K80" i="2"/>
  <c r="K62" i="2"/>
  <c r="K62" i="17" s="1"/>
  <c r="K91" i="2"/>
  <c r="K82" i="2"/>
  <c r="K82" i="17" s="1"/>
  <c r="K60" i="2"/>
  <c r="F60" i="2" s="1"/>
  <c r="K63" i="2"/>
  <c r="K63" i="17" s="1"/>
  <c r="K96" i="2"/>
  <c r="K96" i="17" s="1"/>
  <c r="D61" i="1"/>
  <c r="D60" i="1"/>
  <c r="K68" i="17" l="1"/>
  <c r="F68" i="17" s="1"/>
  <c r="K90" i="17"/>
  <c r="F90" i="17" s="1"/>
  <c r="K91" i="17"/>
  <c r="F91" i="17" s="1"/>
  <c r="K64" i="17"/>
  <c r="F64" i="17" s="1"/>
  <c r="K81" i="17"/>
  <c r="F81" i="17" s="1"/>
  <c r="K89" i="17"/>
  <c r="F89" i="17" s="1"/>
  <c r="K65" i="17"/>
  <c r="F65" i="17" s="1"/>
  <c r="K80" i="17"/>
  <c r="F80" i="17" s="1"/>
  <c r="K74" i="17"/>
  <c r="F74" i="17" s="1"/>
  <c r="K69" i="17"/>
  <c r="F69" i="17" s="1"/>
  <c r="F82" i="2"/>
  <c r="F82" i="17"/>
  <c r="F101" i="2"/>
  <c r="F101" i="17"/>
  <c r="F97" i="2"/>
  <c r="F97" i="17"/>
  <c r="F99" i="2"/>
  <c r="F99" i="17"/>
  <c r="F96" i="2"/>
  <c r="F96" i="17"/>
  <c r="F63" i="2"/>
  <c r="F63" i="17"/>
  <c r="F62" i="2"/>
  <c r="F62" i="17"/>
  <c r="F61" i="2"/>
  <c r="F61" i="17"/>
  <c r="F73" i="2"/>
  <c r="F73" i="17"/>
  <c r="F83" i="2"/>
  <c r="F83" i="17"/>
  <c r="K105" i="2"/>
  <c r="F105" i="2" s="1"/>
  <c r="F91" i="2"/>
  <c r="F89" i="2"/>
  <c r="F90" i="2"/>
  <c r="F69" i="2"/>
  <c r="F68" i="2"/>
  <c r="F80" i="2"/>
  <c r="F81" i="2"/>
  <c r="F74" i="2"/>
  <c r="K60" i="17"/>
  <c r="F65" i="2"/>
  <c r="F64" i="2"/>
  <c r="F60" i="17" l="1"/>
  <c r="K105" i="17"/>
  <c r="F105" i="17" l="1"/>
  <c r="D109" i="1"/>
  <c r="K109" i="2"/>
  <c r="D108" i="1"/>
  <c r="K108" i="2"/>
  <c r="K108" i="17" s="1"/>
  <c r="K111" i="2" l="1"/>
  <c r="K113" i="2" s="1"/>
  <c r="F108" i="17"/>
  <c r="F109" i="2"/>
  <c r="K109" i="17"/>
  <c r="F108" i="2"/>
  <c r="F113" i="2" l="1"/>
  <c r="F111" i="2"/>
  <c r="F109" i="17"/>
  <c r="K111" i="17"/>
  <c r="K113" i="17" s="1"/>
  <c r="F113" i="17" s="1"/>
  <c r="F111" i="17" l="1"/>
  <c r="D116" i="1"/>
  <c r="K116" i="2"/>
  <c r="K118" i="2" l="1"/>
  <c r="F118" i="2" s="1"/>
  <c r="F116" i="2"/>
  <c r="K116" i="17"/>
  <c r="D118" i="1"/>
  <c r="F116" i="17" l="1"/>
  <c r="K118" i="17"/>
  <c r="F118" i="17" s="1"/>
  <c r="K306" i="17" l="1"/>
  <c r="K316" i="17" l="1"/>
  <c r="I306" i="17"/>
  <c r="J306" i="17"/>
  <c r="G306" i="17"/>
  <c r="F306" i="2"/>
  <c r="H306" i="17"/>
  <c r="L306" i="17"/>
  <c r="H316" i="17" l="1"/>
  <c r="I316" i="17"/>
  <c r="L316" i="17"/>
  <c r="J316" i="17"/>
  <c r="F306" i="17"/>
  <c r="G316" i="17"/>
  <c r="F316" i="17" l="1"/>
  <c r="L137" i="17" l="1"/>
  <c r="J137" i="17"/>
  <c r="K137" i="17"/>
  <c r="I137" i="17"/>
  <c r="H137" i="17"/>
  <c r="G137" i="17" l="1"/>
  <c r="F137" i="17" s="1"/>
  <c r="F137" i="2" l="1"/>
  <c r="F122" i="17" l="1"/>
  <c r="F296" i="17"/>
  <c r="F297" i="17" l="1"/>
  <c r="F123" i="17" l="1"/>
  <c r="R158" i="2" l="1"/>
  <c r="R158" i="17" s="1"/>
  <c r="Q158" i="2"/>
  <c r="Q158" i="17" s="1"/>
  <c r="P158" i="2"/>
  <c r="P158" i="17" s="1"/>
  <c r="O158" i="2"/>
  <c r="O158" i="17" s="1"/>
  <c r="N158" i="2"/>
  <c r="N158" i="17" s="1"/>
  <c r="M158" i="2"/>
  <c r="M158" i="17" s="1"/>
  <c r="L158" i="2"/>
  <c r="L158" i="17" s="1"/>
  <c r="K158" i="2"/>
  <c r="K158" i="17" s="1"/>
  <c r="J158" i="2"/>
  <c r="J158" i="17" s="1"/>
  <c r="I158" i="2"/>
  <c r="I158" i="17" s="1"/>
  <c r="H158" i="2"/>
  <c r="H158" i="17" s="1"/>
  <c r="R157" i="2"/>
  <c r="R157" i="17" s="1"/>
  <c r="Q157" i="2"/>
  <c r="Q157" i="17" s="1"/>
  <c r="P157" i="2"/>
  <c r="P157" i="17" s="1"/>
  <c r="O157" i="2"/>
  <c r="O157" i="17" s="1"/>
  <c r="N157" i="2"/>
  <c r="N157" i="17" s="1"/>
  <c r="M157" i="2"/>
  <c r="M157" i="17" s="1"/>
  <c r="L157" i="2"/>
  <c r="L157" i="17" s="1"/>
  <c r="K157" i="2"/>
  <c r="K157" i="17" s="1"/>
  <c r="J157" i="2"/>
  <c r="J157" i="17" s="1"/>
  <c r="I157" i="2"/>
  <c r="I157" i="17" s="1"/>
  <c r="H157" i="2"/>
  <c r="H157" i="17" s="1"/>
  <c r="R156" i="2"/>
  <c r="R156" i="17" s="1"/>
  <c r="Q156" i="2"/>
  <c r="Q156" i="17" s="1"/>
  <c r="P156" i="2"/>
  <c r="P156" i="17" s="1"/>
  <c r="O156" i="2"/>
  <c r="O156" i="17" s="1"/>
  <c r="N156" i="2"/>
  <c r="N156" i="17" s="1"/>
  <c r="M156" i="2"/>
  <c r="M156" i="17" s="1"/>
  <c r="L156" i="2"/>
  <c r="L156" i="17" s="1"/>
  <c r="K156" i="2"/>
  <c r="K156" i="17" s="1"/>
  <c r="J156" i="2"/>
  <c r="J156" i="17" s="1"/>
  <c r="I156" i="2"/>
  <c r="I156" i="17" s="1"/>
  <c r="H156" i="2"/>
  <c r="H156" i="17" s="1"/>
  <c r="R154" i="2"/>
  <c r="R154" i="17" s="1"/>
  <c r="Q154" i="2"/>
  <c r="Q154" i="17" s="1"/>
  <c r="P154" i="2"/>
  <c r="P154" i="17" s="1"/>
  <c r="O154" i="2"/>
  <c r="O154" i="17" s="1"/>
  <c r="N154" i="2"/>
  <c r="N154" i="17" s="1"/>
  <c r="M154" i="2"/>
  <c r="M154" i="17" s="1"/>
  <c r="L154" i="2"/>
  <c r="L154" i="17" s="1"/>
  <c r="K154" i="2"/>
  <c r="K154" i="17" s="1"/>
  <c r="J154" i="2"/>
  <c r="J154" i="17" s="1"/>
  <c r="I154" i="2"/>
  <c r="I154" i="17" s="1"/>
  <c r="H154" i="2"/>
  <c r="H154" i="17" s="1"/>
  <c r="R153" i="2"/>
  <c r="R153" i="17" s="1"/>
  <c r="Q153" i="2"/>
  <c r="Q153" i="17" s="1"/>
  <c r="P153" i="2"/>
  <c r="P153" i="17" s="1"/>
  <c r="O153" i="2"/>
  <c r="O153" i="17" s="1"/>
  <c r="N153" i="2"/>
  <c r="N153" i="17" s="1"/>
  <c r="M153" i="2"/>
  <c r="M153" i="17" s="1"/>
  <c r="L153" i="2"/>
  <c r="L153" i="17" s="1"/>
  <c r="K153" i="2"/>
  <c r="K153" i="17" s="1"/>
  <c r="J153" i="2"/>
  <c r="J153" i="17" s="1"/>
  <c r="I153" i="2"/>
  <c r="I153" i="17" s="1"/>
  <c r="H153" i="2"/>
  <c r="H153" i="17" s="1"/>
  <c r="R152" i="2"/>
  <c r="R152" i="17" s="1"/>
  <c r="Q152" i="2"/>
  <c r="Q152" i="17" s="1"/>
  <c r="P152" i="2"/>
  <c r="P152" i="17" s="1"/>
  <c r="O152" i="2"/>
  <c r="O152" i="17" s="1"/>
  <c r="N152" i="2"/>
  <c r="N152" i="17" s="1"/>
  <c r="M152" i="2"/>
  <c r="M152" i="17" s="1"/>
  <c r="L152" i="2"/>
  <c r="L152" i="17" s="1"/>
  <c r="K152" i="2"/>
  <c r="K152" i="17" s="1"/>
  <c r="J152" i="2"/>
  <c r="J152" i="17" s="1"/>
  <c r="I152" i="2"/>
  <c r="I152" i="17" s="1"/>
  <c r="H152" i="2"/>
  <c r="H152" i="17" s="1"/>
  <c r="R151" i="2"/>
  <c r="R151" i="17" s="1"/>
  <c r="Q151" i="2"/>
  <c r="Q151" i="17" s="1"/>
  <c r="P151" i="2"/>
  <c r="P151" i="17" s="1"/>
  <c r="O151" i="2"/>
  <c r="O151" i="17" s="1"/>
  <c r="N151" i="2"/>
  <c r="N151" i="17" s="1"/>
  <c r="M151" i="2"/>
  <c r="M151" i="17" s="1"/>
  <c r="L151" i="2"/>
  <c r="L151" i="17" s="1"/>
  <c r="K151" i="2"/>
  <c r="K151" i="17" s="1"/>
  <c r="J151" i="2"/>
  <c r="J151" i="17" s="1"/>
  <c r="I151" i="2"/>
  <c r="I151" i="17" s="1"/>
  <c r="H151" i="2"/>
  <c r="H151" i="17" s="1"/>
  <c r="R145" i="2"/>
  <c r="R145" i="17" s="1"/>
  <c r="Q145" i="2"/>
  <c r="Q145" i="17" s="1"/>
  <c r="P145" i="2"/>
  <c r="P145" i="17" s="1"/>
  <c r="O145" i="2"/>
  <c r="O145" i="17" s="1"/>
  <c r="N145" i="2"/>
  <c r="N145" i="17" s="1"/>
  <c r="M145" i="2"/>
  <c r="M145" i="17" s="1"/>
  <c r="L145" i="2"/>
  <c r="L145" i="17" s="1"/>
  <c r="K145" i="2"/>
  <c r="K145" i="17" s="1"/>
  <c r="J145" i="2"/>
  <c r="J145" i="17" s="1"/>
  <c r="I145" i="2"/>
  <c r="I145" i="17" s="1"/>
  <c r="H145" i="2"/>
  <c r="H145" i="17" s="1"/>
  <c r="R144" i="2"/>
  <c r="R144" i="17" s="1"/>
  <c r="Q144" i="2"/>
  <c r="Q144" i="17" s="1"/>
  <c r="P144" i="2"/>
  <c r="P144" i="17" s="1"/>
  <c r="O144" i="2"/>
  <c r="O144" i="17" s="1"/>
  <c r="N144" i="2"/>
  <c r="N144" i="17" s="1"/>
  <c r="M144" i="2"/>
  <c r="M144" i="17" s="1"/>
  <c r="L144" i="2"/>
  <c r="L144" i="17" s="1"/>
  <c r="K144" i="2"/>
  <c r="K144" i="17" s="1"/>
  <c r="J144" i="2"/>
  <c r="J144" i="17" s="1"/>
  <c r="I144" i="2"/>
  <c r="I144" i="17" s="1"/>
  <c r="H144" i="2"/>
  <c r="H144" i="17" s="1"/>
  <c r="R143" i="2"/>
  <c r="R143" i="17" s="1"/>
  <c r="Q143" i="2"/>
  <c r="Q143" i="17" s="1"/>
  <c r="P143" i="2"/>
  <c r="P143" i="17" s="1"/>
  <c r="O143" i="2"/>
  <c r="O143" i="17" s="1"/>
  <c r="N143" i="2"/>
  <c r="N143" i="17" s="1"/>
  <c r="M143" i="2"/>
  <c r="M143" i="17" s="1"/>
  <c r="L143" i="2"/>
  <c r="L143" i="17" s="1"/>
  <c r="K143" i="2"/>
  <c r="K143" i="17" s="1"/>
  <c r="J143" i="2"/>
  <c r="J143" i="17" s="1"/>
  <c r="I143" i="2"/>
  <c r="I143" i="17" s="1"/>
  <c r="H143" i="2"/>
  <c r="H143" i="17" s="1"/>
  <c r="R142" i="2"/>
  <c r="R142" i="17" s="1"/>
  <c r="Q142" i="2"/>
  <c r="Q142" i="17" s="1"/>
  <c r="P142" i="2"/>
  <c r="P142" i="17" s="1"/>
  <c r="O142" i="2"/>
  <c r="O142" i="17" s="1"/>
  <c r="N142" i="2"/>
  <c r="N142" i="17" s="1"/>
  <c r="M142" i="2"/>
  <c r="M142" i="17" s="1"/>
  <c r="L142" i="2"/>
  <c r="L142" i="17" s="1"/>
  <c r="K142" i="2"/>
  <c r="K142" i="17" s="1"/>
  <c r="J142" i="2"/>
  <c r="J142" i="17" s="1"/>
  <c r="I142" i="2"/>
  <c r="I142" i="17" s="1"/>
  <c r="H142" i="2"/>
  <c r="H142" i="17" s="1"/>
  <c r="R141" i="2"/>
  <c r="R141" i="17" s="1"/>
  <c r="Q141" i="2"/>
  <c r="Q141" i="17" s="1"/>
  <c r="P141" i="2"/>
  <c r="P141" i="17" s="1"/>
  <c r="O141" i="2"/>
  <c r="O141" i="17" s="1"/>
  <c r="N141" i="2"/>
  <c r="N141" i="17" s="1"/>
  <c r="M141" i="2"/>
  <c r="M141" i="17" s="1"/>
  <c r="L141" i="2"/>
  <c r="L141" i="17" s="1"/>
  <c r="K141" i="2"/>
  <c r="K141" i="17" s="1"/>
  <c r="J141" i="2"/>
  <c r="J141" i="17" s="1"/>
  <c r="I141" i="2"/>
  <c r="I141" i="17" s="1"/>
  <c r="H141" i="2"/>
  <c r="H141" i="17" s="1"/>
  <c r="R140" i="2"/>
  <c r="R140" i="17" s="1"/>
  <c r="Q140" i="2"/>
  <c r="Q140" i="17" s="1"/>
  <c r="P140" i="2"/>
  <c r="P140" i="17" s="1"/>
  <c r="O140" i="2"/>
  <c r="O140" i="17" s="1"/>
  <c r="N140" i="2"/>
  <c r="N140" i="17" s="1"/>
  <c r="M140" i="2"/>
  <c r="M140" i="17" s="1"/>
  <c r="L140" i="2"/>
  <c r="L140" i="17" s="1"/>
  <c r="K140" i="2"/>
  <c r="K140" i="17" s="1"/>
  <c r="J140" i="2"/>
  <c r="J140" i="17" s="1"/>
  <c r="I140" i="2"/>
  <c r="I140" i="17" s="1"/>
  <c r="H140" i="2"/>
  <c r="H140" i="17" s="1"/>
  <c r="R139" i="2"/>
  <c r="R139" i="17" s="1"/>
  <c r="Q139" i="2"/>
  <c r="Q139" i="17" s="1"/>
  <c r="P139" i="2"/>
  <c r="P139" i="17" s="1"/>
  <c r="O139" i="2"/>
  <c r="O139" i="17" s="1"/>
  <c r="N139" i="2"/>
  <c r="N139" i="17" s="1"/>
  <c r="M139" i="2"/>
  <c r="M139" i="17" s="1"/>
  <c r="L139" i="2"/>
  <c r="L139" i="17" s="1"/>
  <c r="K139" i="2"/>
  <c r="K139" i="17" s="1"/>
  <c r="J139" i="2"/>
  <c r="J139" i="17" s="1"/>
  <c r="I139" i="2"/>
  <c r="I139" i="17" s="1"/>
  <c r="H139" i="2"/>
  <c r="H139" i="17" s="1"/>
  <c r="R138" i="2"/>
  <c r="R138" i="17" s="1"/>
  <c r="Q138" i="2"/>
  <c r="Q138" i="17" s="1"/>
  <c r="P138" i="2"/>
  <c r="P138" i="17" s="1"/>
  <c r="O138" i="2"/>
  <c r="O138" i="17" s="1"/>
  <c r="N138" i="2"/>
  <c r="N138" i="17" s="1"/>
  <c r="M138" i="2"/>
  <c r="M138" i="17" s="1"/>
  <c r="L138" i="2"/>
  <c r="L138" i="17" s="1"/>
  <c r="K138" i="2"/>
  <c r="K138" i="17" s="1"/>
  <c r="J138" i="2"/>
  <c r="J138" i="17" s="1"/>
  <c r="I138" i="2"/>
  <c r="I138" i="17" s="1"/>
  <c r="H138" i="2"/>
  <c r="H138" i="17" s="1"/>
  <c r="N7" i="18"/>
  <c r="M7" i="18"/>
  <c r="L7" i="18"/>
  <c r="K7" i="18"/>
  <c r="J7" i="18"/>
  <c r="I7" i="18"/>
  <c r="H7" i="18"/>
  <c r="G7" i="18"/>
  <c r="F7" i="18"/>
  <c r="E7" i="18"/>
  <c r="D7" i="18"/>
  <c r="G147" i="1" l="1"/>
  <c r="O147" i="1"/>
  <c r="H147" i="1"/>
  <c r="P147" i="1"/>
  <c r="E147" i="1"/>
  <c r="I147" i="1"/>
  <c r="M147" i="1"/>
  <c r="C7" i="18"/>
  <c r="D137" i="1"/>
  <c r="P7" i="18" s="1"/>
  <c r="G138" i="2"/>
  <c r="D138" i="1"/>
  <c r="D139" i="1"/>
  <c r="G139" i="2"/>
  <c r="G140" i="2"/>
  <c r="D140" i="1"/>
  <c r="D141" i="1"/>
  <c r="G141" i="2"/>
  <c r="G142" i="2"/>
  <c r="D142" i="1"/>
  <c r="D143" i="1"/>
  <c r="G143" i="2"/>
  <c r="G144" i="2"/>
  <c r="D144" i="1"/>
  <c r="D145" i="1"/>
  <c r="G145" i="2"/>
  <c r="E160" i="1"/>
  <c r="G150" i="2"/>
  <c r="D150" i="1"/>
  <c r="I160" i="1"/>
  <c r="K150" i="2"/>
  <c r="M160" i="1"/>
  <c r="O150" i="2"/>
  <c r="G151" i="2"/>
  <c r="D151" i="1"/>
  <c r="D152" i="1"/>
  <c r="G152" i="2"/>
  <c r="G153" i="2"/>
  <c r="D153" i="1"/>
  <c r="G154" i="2"/>
  <c r="D154" i="1"/>
  <c r="G156" i="2"/>
  <c r="D156" i="1"/>
  <c r="G157" i="2"/>
  <c r="D157" i="1"/>
  <c r="D158" i="1"/>
  <c r="G158" i="2"/>
  <c r="G163" i="2"/>
  <c r="E165" i="1"/>
  <c r="D163" i="1"/>
  <c r="I165" i="1"/>
  <c r="K163" i="2"/>
  <c r="M165" i="1"/>
  <c r="O163" i="2"/>
  <c r="J147" i="1"/>
  <c r="N147" i="1"/>
  <c r="F160" i="1"/>
  <c r="H150" i="2"/>
  <c r="J160" i="1"/>
  <c r="L150" i="2"/>
  <c r="N160" i="1"/>
  <c r="P150" i="2"/>
  <c r="F165" i="1"/>
  <c r="H163" i="2"/>
  <c r="J165" i="1"/>
  <c r="L163" i="2"/>
  <c r="N165" i="1"/>
  <c r="P163" i="2"/>
  <c r="K147" i="1"/>
  <c r="I150" i="2"/>
  <c r="G160" i="1"/>
  <c r="K160" i="1"/>
  <c r="M150" i="2"/>
  <c r="O160" i="1"/>
  <c r="Q150" i="2"/>
  <c r="G165" i="1"/>
  <c r="I163" i="2"/>
  <c r="K165" i="1"/>
  <c r="M163" i="2"/>
  <c r="O165" i="1"/>
  <c r="Q163" i="2"/>
  <c r="F147" i="1"/>
  <c r="L147" i="1"/>
  <c r="H160" i="1"/>
  <c r="J150" i="2"/>
  <c r="L160" i="1"/>
  <c r="N150" i="2"/>
  <c r="P160" i="1"/>
  <c r="R150" i="2"/>
  <c r="H165" i="1"/>
  <c r="J163" i="2"/>
  <c r="L165" i="1"/>
  <c r="N163" i="2"/>
  <c r="P165" i="1"/>
  <c r="R163" i="2"/>
  <c r="R150" i="17" l="1"/>
  <c r="R160" i="17" s="1"/>
  <c r="R160" i="2"/>
  <c r="M165" i="2"/>
  <c r="M163" i="17"/>
  <c r="M165" i="17" s="1"/>
  <c r="P165" i="2"/>
  <c r="P163" i="17"/>
  <c r="P165" i="17" s="1"/>
  <c r="L160" i="2"/>
  <c r="L150" i="17"/>
  <c r="L160" i="17" s="1"/>
  <c r="R165" i="2"/>
  <c r="R163" i="17"/>
  <c r="R165" i="17" s="1"/>
  <c r="J163" i="17"/>
  <c r="J165" i="17" s="1"/>
  <c r="J165" i="2"/>
  <c r="H147" i="2"/>
  <c r="H147" i="17" s="1"/>
  <c r="I150" i="17"/>
  <c r="I160" i="17" s="1"/>
  <c r="I160" i="2"/>
  <c r="D165" i="1"/>
  <c r="F152" i="2"/>
  <c r="G152" i="17"/>
  <c r="F152" i="17" s="1"/>
  <c r="O160" i="2"/>
  <c r="O150" i="17"/>
  <c r="O160" i="17" s="1"/>
  <c r="R147" i="2"/>
  <c r="R147" i="17" s="1"/>
  <c r="Q147" i="2"/>
  <c r="Q147" i="17" s="1"/>
  <c r="N160" i="2"/>
  <c r="N150" i="17"/>
  <c r="N160" i="17" s="1"/>
  <c r="Q165" i="2"/>
  <c r="Q163" i="17"/>
  <c r="Q165" i="17" s="1"/>
  <c r="M160" i="2"/>
  <c r="M150" i="17"/>
  <c r="M160" i="17" s="1"/>
  <c r="L163" i="17"/>
  <c r="L165" i="17" s="1"/>
  <c r="L165" i="2"/>
  <c r="P160" i="2"/>
  <c r="P150" i="17"/>
  <c r="P160" i="17" s="1"/>
  <c r="H160" i="2"/>
  <c r="H150" i="17"/>
  <c r="H160" i="17" s="1"/>
  <c r="L147" i="2"/>
  <c r="L147" i="17" s="1"/>
  <c r="K165" i="2"/>
  <c r="K163" i="17"/>
  <c r="K165" i="17" s="1"/>
  <c r="G165" i="2"/>
  <c r="G163" i="17"/>
  <c r="F163" i="2"/>
  <c r="G157" i="17"/>
  <c r="F157" i="17" s="1"/>
  <c r="F157" i="2"/>
  <c r="G154" i="17"/>
  <c r="F154" i="17" s="1"/>
  <c r="F154" i="2"/>
  <c r="F150" i="2"/>
  <c r="G150" i="17"/>
  <c r="G160" i="2"/>
  <c r="O147" i="2"/>
  <c r="O147" i="17" s="1"/>
  <c r="N147" i="2"/>
  <c r="N147" i="17" s="1"/>
  <c r="I163" i="17"/>
  <c r="I165" i="17" s="1"/>
  <c r="I165" i="2"/>
  <c r="M147" i="2"/>
  <c r="M147" i="17" s="1"/>
  <c r="N165" i="2"/>
  <c r="N163" i="17"/>
  <c r="N165" i="17" s="1"/>
  <c r="F158" i="2"/>
  <c r="G158" i="17"/>
  <c r="F158" i="17" s="1"/>
  <c r="K150" i="17"/>
  <c r="K160" i="17" s="1"/>
  <c r="K160" i="2"/>
  <c r="D160" i="1"/>
  <c r="G144" i="17"/>
  <c r="F144" i="17" s="1"/>
  <c r="F144" i="2"/>
  <c r="G142" i="17"/>
  <c r="F142" i="17" s="1"/>
  <c r="F142" i="2"/>
  <c r="F140" i="2"/>
  <c r="G140" i="17"/>
  <c r="F140" i="17" s="1"/>
  <c r="G138" i="17"/>
  <c r="F138" i="17" s="1"/>
  <c r="F138" i="2"/>
  <c r="G147" i="2"/>
  <c r="J147" i="2"/>
  <c r="J147" i="17" s="1"/>
  <c r="I147" i="2"/>
  <c r="I147" i="17" s="1"/>
  <c r="J150" i="17"/>
  <c r="J160" i="17" s="1"/>
  <c r="J160" i="2"/>
  <c r="Q160" i="2"/>
  <c r="Q150" i="17"/>
  <c r="Q160" i="17" s="1"/>
  <c r="H165" i="2"/>
  <c r="H163" i="17"/>
  <c r="H165" i="17" s="1"/>
  <c r="P147" i="2"/>
  <c r="P147" i="17" s="1"/>
  <c r="O165" i="2"/>
  <c r="O163" i="17"/>
  <c r="O165" i="17" s="1"/>
  <c r="F156" i="2"/>
  <c r="G156" i="17"/>
  <c r="F156" i="17" s="1"/>
  <c r="G153" i="17"/>
  <c r="F153" i="17" s="1"/>
  <c r="F153" i="2"/>
  <c r="G151" i="17"/>
  <c r="F151" i="17" s="1"/>
  <c r="F151" i="2"/>
  <c r="F145" i="2"/>
  <c r="G145" i="17"/>
  <c r="F145" i="17" s="1"/>
  <c r="G143" i="17"/>
  <c r="F143" i="17" s="1"/>
  <c r="F143" i="2"/>
  <c r="F141" i="2"/>
  <c r="G141" i="17"/>
  <c r="F141" i="17" s="1"/>
  <c r="G139" i="17"/>
  <c r="F139" i="17" s="1"/>
  <c r="F139" i="2"/>
  <c r="K147" i="2"/>
  <c r="K147" i="17" s="1"/>
  <c r="D147" i="1"/>
  <c r="F160" i="2" l="1"/>
  <c r="G165" i="17"/>
  <c r="F165" i="17" s="1"/>
  <c r="F163" i="17"/>
  <c r="F150" i="17"/>
  <c r="G160" i="17"/>
  <c r="F160" i="17" s="1"/>
  <c r="F165" i="2"/>
  <c r="F147" i="2"/>
  <c r="G147" i="17"/>
  <c r="F147" i="17" s="1"/>
  <c r="M132" i="2" l="1"/>
  <c r="M132" i="17" s="1"/>
  <c r="M189" i="2"/>
  <c r="M189" i="17" s="1"/>
  <c r="M17" i="2"/>
  <c r="M17" i="17" s="1"/>
  <c r="M16" i="2" l="1"/>
  <c r="K4" i="14" s="1"/>
  <c r="K19" i="1"/>
  <c r="K22" i="1" s="1"/>
  <c r="M188" i="2"/>
  <c r="K8" i="14" s="1"/>
  <c r="K191" i="1"/>
  <c r="K194" i="1" s="1"/>
  <c r="K196" i="1" s="1"/>
  <c r="L132" i="2"/>
  <c r="L132" i="17" s="1"/>
  <c r="L189" i="2"/>
  <c r="L189" i="17" s="1"/>
  <c r="P132" i="2"/>
  <c r="P132" i="17" s="1"/>
  <c r="P189" i="2"/>
  <c r="P189" i="17" s="1"/>
  <c r="J132" i="2"/>
  <c r="J132" i="17" s="1"/>
  <c r="J189" i="2"/>
  <c r="J189" i="17" s="1"/>
  <c r="K132" i="2"/>
  <c r="K132" i="17" s="1"/>
  <c r="K189" i="2"/>
  <c r="K189" i="17" s="1"/>
  <c r="N132" i="2"/>
  <c r="N132" i="17" s="1"/>
  <c r="N189" i="2"/>
  <c r="N189" i="17" s="1"/>
  <c r="K17" i="2"/>
  <c r="K17" i="17" s="1"/>
  <c r="O132" i="2"/>
  <c r="O132" i="17" s="1"/>
  <c r="O189" i="2"/>
  <c r="O189" i="17" s="1"/>
  <c r="I132" i="2"/>
  <c r="I132" i="17" s="1"/>
  <c r="I189" i="2"/>
  <c r="I189" i="17" s="1"/>
  <c r="H132" i="2"/>
  <c r="H132" i="17" s="1"/>
  <c r="H189" i="2"/>
  <c r="H189" i="17" s="1"/>
  <c r="O17" i="2"/>
  <c r="O17" i="17" s="1"/>
  <c r="P17" i="2"/>
  <c r="P17" i="17" s="1"/>
  <c r="J17" i="2"/>
  <c r="J17" i="17" s="1"/>
  <c r="I17" i="2"/>
  <c r="I17" i="17" s="1"/>
  <c r="L17" i="2"/>
  <c r="L17" i="17" s="1"/>
  <c r="N17" i="2"/>
  <c r="N17" i="17" s="1"/>
  <c r="H17" i="2"/>
  <c r="H17" i="17" s="1"/>
  <c r="K12" i="14" l="1"/>
  <c r="P188" i="2"/>
  <c r="N8" i="14" s="1"/>
  <c r="N191" i="1"/>
  <c r="N194" i="1" s="1"/>
  <c r="N196" i="1" s="1"/>
  <c r="L188" i="2"/>
  <c r="J8" i="14" s="1"/>
  <c r="J191" i="1"/>
  <c r="J194" i="1" s="1"/>
  <c r="J196" i="1" s="1"/>
  <c r="N188" i="2"/>
  <c r="L8" i="14" s="1"/>
  <c r="L191" i="1"/>
  <c r="L194" i="1" s="1"/>
  <c r="L196" i="1" s="1"/>
  <c r="G189" i="2"/>
  <c r="G17" i="2"/>
  <c r="M191" i="2"/>
  <c r="M194" i="2" s="1"/>
  <c r="M196" i="2" s="1"/>
  <c r="I16" i="2"/>
  <c r="G19" i="1"/>
  <c r="G22" i="1" s="1"/>
  <c r="G188" i="2"/>
  <c r="E191" i="1"/>
  <c r="P16" i="2"/>
  <c r="N4" i="14" s="1"/>
  <c r="N19" i="1"/>
  <c r="N22" i="1" s="1"/>
  <c r="L16" i="2"/>
  <c r="J4" i="14" s="1"/>
  <c r="J19" i="1"/>
  <c r="J22" i="1" s="1"/>
  <c r="J16" i="2"/>
  <c r="H4" i="14" s="1"/>
  <c r="H19" i="1"/>
  <c r="H22" i="1" s="1"/>
  <c r="O16" i="2"/>
  <c r="M4" i="14" s="1"/>
  <c r="M19" i="1"/>
  <c r="M22" i="1" s="1"/>
  <c r="M131" i="2"/>
  <c r="K134" i="1"/>
  <c r="H188" i="2"/>
  <c r="F191" i="1"/>
  <c r="F194" i="1" s="1"/>
  <c r="F196" i="1" s="1"/>
  <c r="O188" i="2"/>
  <c r="M8" i="14" s="1"/>
  <c r="M191" i="1"/>
  <c r="M194" i="1" s="1"/>
  <c r="M196" i="1" s="1"/>
  <c r="G132" i="2"/>
  <c r="I191" i="1"/>
  <c r="I194" i="1" s="1"/>
  <c r="I196" i="1" s="1"/>
  <c r="K188" i="2"/>
  <c r="I8" i="14" s="1"/>
  <c r="H16" i="2"/>
  <c r="F19" i="1"/>
  <c r="F22" i="1" s="1"/>
  <c r="N16" i="2"/>
  <c r="L4" i="14" s="1"/>
  <c r="L19" i="1"/>
  <c r="L22" i="1" s="1"/>
  <c r="G16" i="2"/>
  <c r="E19" i="1"/>
  <c r="I188" i="2"/>
  <c r="G191" i="1"/>
  <c r="G194" i="1" s="1"/>
  <c r="G196" i="1" s="1"/>
  <c r="H191" i="1"/>
  <c r="H194" i="1" s="1"/>
  <c r="H196" i="1" s="1"/>
  <c r="J188" i="2"/>
  <c r="H8" i="14" s="1"/>
  <c r="K16" i="2"/>
  <c r="I4" i="14" s="1"/>
  <c r="I19" i="1"/>
  <c r="I22" i="1" s="1"/>
  <c r="M19" i="2"/>
  <c r="M22" i="2" s="1"/>
  <c r="M12" i="14" l="1"/>
  <c r="I12" i="14"/>
  <c r="H12" i="14"/>
  <c r="N12" i="14"/>
  <c r="J12" i="14"/>
  <c r="L12" i="14"/>
  <c r="L131" i="2"/>
  <c r="J134" i="1"/>
  <c r="G132" i="17"/>
  <c r="G131" i="2"/>
  <c r="E134" i="1"/>
  <c r="K131" i="2"/>
  <c r="I134" i="1"/>
  <c r="N131" i="2"/>
  <c r="L134" i="1"/>
  <c r="K19" i="2"/>
  <c r="K22" i="2" s="1"/>
  <c r="G8" i="14"/>
  <c r="I191" i="2"/>
  <c r="K191" i="2"/>
  <c r="K194" i="2" s="1"/>
  <c r="K196" i="2" s="1"/>
  <c r="G189" i="17"/>
  <c r="L191" i="2"/>
  <c r="L194" i="2" s="1"/>
  <c r="L196" i="2" s="1"/>
  <c r="M134" i="2"/>
  <c r="M131" i="17"/>
  <c r="M134" i="17" s="1"/>
  <c r="P19" i="2"/>
  <c r="P22" i="2" s="1"/>
  <c r="J131" i="2"/>
  <c r="H134" i="1"/>
  <c r="H131" i="2"/>
  <c r="F134" i="1"/>
  <c r="I131" i="2"/>
  <c r="G134" i="1"/>
  <c r="N19" i="2"/>
  <c r="N22" i="2" s="1"/>
  <c r="O191" i="2"/>
  <c r="O194" i="2" s="1"/>
  <c r="O196" i="2" s="1"/>
  <c r="F8" i="14"/>
  <c r="H191" i="2"/>
  <c r="H194" i="2" s="1"/>
  <c r="H196" i="2" s="1"/>
  <c r="O19" i="2"/>
  <c r="O22" i="2" s="1"/>
  <c r="L19" i="2"/>
  <c r="L22" i="2" s="1"/>
  <c r="E194" i="1"/>
  <c r="G4" i="14"/>
  <c r="I19" i="2"/>
  <c r="I22" i="2" s="1"/>
  <c r="J191" i="2"/>
  <c r="J194" i="2" s="1"/>
  <c r="J196" i="2" s="1"/>
  <c r="E4" i="14"/>
  <c r="G19" i="2"/>
  <c r="F4" i="14"/>
  <c r="H19" i="2"/>
  <c r="H22" i="2" s="1"/>
  <c r="J19" i="2"/>
  <c r="J22" i="2" s="1"/>
  <c r="P131" i="2"/>
  <c r="N134" i="1"/>
  <c r="O131" i="2"/>
  <c r="M134" i="1"/>
  <c r="E22" i="1"/>
  <c r="E8" i="14"/>
  <c r="G191" i="2"/>
  <c r="G194" i="2" s="1"/>
  <c r="G196" i="2" s="1"/>
  <c r="G17" i="17"/>
  <c r="N191" i="2"/>
  <c r="N194" i="2" s="1"/>
  <c r="N196" i="2" s="1"/>
  <c r="P191" i="2"/>
  <c r="P194" i="2" s="1"/>
  <c r="P196" i="2" s="1"/>
  <c r="E12" i="14" l="1"/>
  <c r="F12" i="14"/>
  <c r="G12" i="14"/>
  <c r="P134" i="2"/>
  <c r="P131" i="17"/>
  <c r="P134" i="17" s="1"/>
  <c r="K131" i="17"/>
  <c r="K134" i="17" s="1"/>
  <c r="K134" i="2"/>
  <c r="I134" i="2"/>
  <c r="I131" i="17"/>
  <c r="I134" i="17" s="1"/>
  <c r="J134" i="2"/>
  <c r="J131" i="17"/>
  <c r="J134" i="17" s="1"/>
  <c r="I194" i="2"/>
  <c r="O134" i="2"/>
  <c r="O131" i="17"/>
  <c r="O134" i="17" s="1"/>
  <c r="G22" i="2"/>
  <c r="E196" i="1"/>
  <c r="N134" i="2"/>
  <c r="N131" i="17"/>
  <c r="N134" i="17" s="1"/>
  <c r="H134" i="2"/>
  <c r="H131" i="17"/>
  <c r="H134" i="17" s="1"/>
  <c r="G131" i="17"/>
  <c r="G134" i="2"/>
  <c r="L134" i="2"/>
  <c r="L131" i="17"/>
  <c r="L134" i="17" s="1"/>
  <c r="I196" i="2" l="1"/>
  <c r="G134" i="17"/>
  <c r="Q17" i="2" l="1"/>
  <c r="Q189" i="2"/>
  <c r="Q16" i="2"/>
  <c r="O4" i="14" s="1"/>
  <c r="O19" i="1"/>
  <c r="Q132" i="2"/>
  <c r="Q188" i="2"/>
  <c r="O8" i="14" s="1"/>
  <c r="O12" i="14" s="1"/>
  <c r="O191" i="1"/>
  <c r="R189" i="2"/>
  <c r="R189" i="17" s="1"/>
  <c r="R17" i="2"/>
  <c r="R17" i="17" s="1"/>
  <c r="D177" i="1" l="1"/>
  <c r="R16" i="2"/>
  <c r="P19" i="1"/>
  <c r="P22" i="1" s="1"/>
  <c r="Q131" i="2"/>
  <c r="O134" i="1"/>
  <c r="Q132" i="17"/>
  <c r="D189" i="1"/>
  <c r="D17" i="1"/>
  <c r="Q191" i="2"/>
  <c r="O22" i="1"/>
  <c r="Q19" i="2"/>
  <c r="O194" i="1"/>
  <c r="D16" i="1"/>
  <c r="Q189" i="17"/>
  <c r="F189" i="2"/>
  <c r="Q17" i="17"/>
  <c r="F17" i="17" s="1"/>
  <c r="F17" i="2"/>
  <c r="F16" i="2" l="1"/>
  <c r="P4" i="14"/>
  <c r="D4" i="14" s="1"/>
  <c r="F189" i="17"/>
  <c r="R132" i="2"/>
  <c r="D132" i="1"/>
  <c r="Q22" i="2"/>
  <c r="D19" i="1"/>
  <c r="Q194" i="2"/>
  <c r="R19" i="2"/>
  <c r="R22" i="2" s="1"/>
  <c r="O196" i="1"/>
  <c r="D22" i="1"/>
  <c r="R188" i="2"/>
  <c r="P8" i="14" s="1"/>
  <c r="P12" i="14" s="1"/>
  <c r="P191" i="1"/>
  <c r="D188" i="1"/>
  <c r="Q134" i="2"/>
  <c r="Q131" i="17"/>
  <c r="F19" i="2" l="1"/>
  <c r="F22" i="2"/>
  <c r="Q134" i="17"/>
  <c r="Q196" i="2"/>
  <c r="P194" i="1"/>
  <c r="D191" i="1"/>
  <c r="R131" i="2"/>
  <c r="P134" i="1"/>
  <c r="D131" i="1"/>
  <c r="R191" i="2"/>
  <c r="F188" i="2"/>
  <c r="R132" i="17"/>
  <c r="F132" i="17" s="1"/>
  <c r="F132" i="2"/>
  <c r="P196" i="1" l="1"/>
  <c r="D196" i="1" s="1"/>
  <c r="D194" i="1"/>
  <c r="R194" i="2"/>
  <c r="F191" i="2"/>
  <c r="D134" i="1"/>
  <c r="D8" i="14"/>
  <c r="D12" i="14" s="1"/>
  <c r="R134" i="2"/>
  <c r="R131" i="17"/>
  <c r="F131" i="2"/>
  <c r="R196" i="2" l="1"/>
  <c r="F196" i="2" s="1"/>
  <c r="F194" i="2"/>
  <c r="R134" i="17"/>
  <c r="F134" i="17" s="1"/>
  <c r="F131" i="17"/>
  <c r="F134" i="2"/>
  <c r="H299" i="1" l="1"/>
  <c r="J295" i="2"/>
  <c r="H9" i="14" s="1"/>
  <c r="H295" i="2"/>
  <c r="F299" i="1"/>
  <c r="M295" i="2"/>
  <c r="K9" i="14" s="1"/>
  <c r="K299" i="1"/>
  <c r="G295" i="2"/>
  <c r="E299" i="1"/>
  <c r="D295" i="1"/>
  <c r="O295" i="2"/>
  <c r="M9" i="14" s="1"/>
  <c r="M299" i="1"/>
  <c r="R295" i="2"/>
  <c r="P9" i="14" s="1"/>
  <c r="P299" i="1"/>
  <c r="Q295" i="2"/>
  <c r="O9" i="14" s="1"/>
  <c r="O299" i="1"/>
  <c r="N295" i="2"/>
  <c r="L9" i="14" s="1"/>
  <c r="L299" i="1"/>
  <c r="P295" i="2"/>
  <c r="N9" i="14" s="1"/>
  <c r="N299" i="1"/>
  <c r="L295" i="2"/>
  <c r="J9" i="14" s="1"/>
  <c r="J299" i="1"/>
  <c r="R121" i="2"/>
  <c r="P5" i="14" s="1"/>
  <c r="P125" i="1"/>
  <c r="P128" i="1" s="1"/>
  <c r="P167" i="1" s="1"/>
  <c r="P170" i="1" s="1"/>
  <c r="K295" i="2"/>
  <c r="I9" i="14" s="1"/>
  <c r="I299" i="1"/>
  <c r="I295" i="2"/>
  <c r="G299" i="1"/>
  <c r="P13" i="14" l="1"/>
  <c r="G9" i="14"/>
  <c r="I299" i="2"/>
  <c r="R125" i="2"/>
  <c r="R128" i="2" s="1"/>
  <c r="R167" i="2" s="1"/>
  <c r="O299" i="2"/>
  <c r="I121" i="2"/>
  <c r="G125" i="1"/>
  <c r="G128" i="1" s="1"/>
  <c r="G167" i="1" s="1"/>
  <c r="G170" i="1" s="1"/>
  <c r="J299" i="2"/>
  <c r="Q121" i="2"/>
  <c r="O5" i="14" s="1"/>
  <c r="O13" i="14" s="1"/>
  <c r="O125" i="1"/>
  <c r="O128" i="1" s="1"/>
  <c r="O167" i="1" s="1"/>
  <c r="O170" i="1" s="1"/>
  <c r="G121" i="2"/>
  <c r="D121" i="1"/>
  <c r="E125" i="1"/>
  <c r="F9" i="14"/>
  <c r="H299" i="2"/>
  <c r="K299" i="2"/>
  <c r="L299" i="2"/>
  <c r="P299" i="2"/>
  <c r="N299" i="2"/>
  <c r="Q299" i="2"/>
  <c r="R299" i="2"/>
  <c r="D299" i="1"/>
  <c r="M121" i="2"/>
  <c r="K5" i="14" s="1"/>
  <c r="K13" i="14" s="1"/>
  <c r="K125" i="1"/>
  <c r="K128" i="1" s="1"/>
  <c r="K167" i="1" s="1"/>
  <c r="K170" i="1" s="1"/>
  <c r="I125" i="1"/>
  <c r="I128" i="1" s="1"/>
  <c r="I167" i="1" s="1"/>
  <c r="I170" i="1" s="1"/>
  <c r="K121" i="2"/>
  <c r="I5" i="14" s="1"/>
  <c r="I13" i="14" s="1"/>
  <c r="H121" i="2"/>
  <c r="F125" i="1"/>
  <c r="F128" i="1" s="1"/>
  <c r="F167" i="1" s="1"/>
  <c r="F170" i="1" s="1"/>
  <c r="O121" i="2"/>
  <c r="M5" i="14" s="1"/>
  <c r="M13" i="14" s="1"/>
  <c r="M125" i="1"/>
  <c r="M128" i="1" s="1"/>
  <c r="M167" i="1" s="1"/>
  <c r="M170" i="1" s="1"/>
  <c r="L121" i="2"/>
  <c r="J5" i="14" s="1"/>
  <c r="J13" i="14" s="1"/>
  <c r="J125" i="1"/>
  <c r="J128" i="1" s="1"/>
  <c r="J167" i="1" s="1"/>
  <c r="J170" i="1" s="1"/>
  <c r="J121" i="2"/>
  <c r="H5" i="14" s="1"/>
  <c r="H13" i="14" s="1"/>
  <c r="H125" i="1"/>
  <c r="H128" i="1" s="1"/>
  <c r="H167" i="1" s="1"/>
  <c r="H170" i="1" s="1"/>
  <c r="P121" i="2"/>
  <c r="N5" i="14" s="1"/>
  <c r="N13" i="14" s="1"/>
  <c r="N125" i="1"/>
  <c r="N128" i="1" s="1"/>
  <c r="N167" i="1" s="1"/>
  <c r="N170" i="1" s="1"/>
  <c r="N121" i="2"/>
  <c r="L5" i="14" s="1"/>
  <c r="L13" i="14" s="1"/>
  <c r="L125" i="1"/>
  <c r="L128" i="1" s="1"/>
  <c r="L167" i="1" s="1"/>
  <c r="L170" i="1" s="1"/>
  <c r="E9" i="14"/>
  <c r="F295" i="2"/>
  <c r="G299" i="2"/>
  <c r="M299" i="2"/>
  <c r="I301" i="2"/>
  <c r="I301" i="17" s="1"/>
  <c r="L301" i="2"/>
  <c r="L301" i="17" s="1"/>
  <c r="Q301" i="2"/>
  <c r="Q301" i="17" s="1"/>
  <c r="O301" i="2"/>
  <c r="O301" i="17" s="1"/>
  <c r="M301" i="2"/>
  <c r="M301" i="17" s="1"/>
  <c r="J301" i="2"/>
  <c r="J301" i="17" s="1"/>
  <c r="K301" i="2"/>
  <c r="K301" i="17" s="1"/>
  <c r="P301" i="2"/>
  <c r="P301" i="17" s="1"/>
  <c r="N301" i="2"/>
  <c r="N301" i="17" s="1"/>
  <c r="R301" i="2"/>
  <c r="R301" i="17" s="1"/>
  <c r="M303" i="2" l="1"/>
  <c r="M362" i="2" s="1"/>
  <c r="M364" i="2" s="1"/>
  <c r="K16" i="14" s="1"/>
  <c r="F299" i="2"/>
  <c r="F5" i="14"/>
  <c r="F13" i="14" s="1"/>
  <c r="H125" i="2"/>
  <c r="H128" i="2" s="1"/>
  <c r="H167" i="2" s="1"/>
  <c r="M125" i="2"/>
  <c r="M128" i="2" s="1"/>
  <c r="M167" i="2" s="1"/>
  <c r="Q303" i="2"/>
  <c r="Q362" i="2" s="1"/>
  <c r="K303" i="2"/>
  <c r="K362" i="2" s="1"/>
  <c r="L303" i="1"/>
  <c r="L362" i="1" s="1"/>
  <c r="L365" i="1" s="1"/>
  <c r="D125" i="1"/>
  <c r="E128" i="1"/>
  <c r="Q125" i="2"/>
  <c r="Q128" i="2" s="1"/>
  <c r="Q167" i="2" s="1"/>
  <c r="N125" i="2"/>
  <c r="N128" i="2" s="1"/>
  <c r="N167" i="2" s="1"/>
  <c r="J125" i="2"/>
  <c r="J128" i="2" s="1"/>
  <c r="O125" i="2"/>
  <c r="O128" i="2" s="1"/>
  <c r="O167" i="2" s="1"/>
  <c r="K125" i="2"/>
  <c r="K128" i="2" s="1"/>
  <c r="K167" i="2" s="1"/>
  <c r="K303" i="1"/>
  <c r="K362" i="1" s="1"/>
  <c r="K365" i="1" s="1"/>
  <c r="R303" i="2"/>
  <c r="R362" i="2" s="1"/>
  <c r="L303" i="2"/>
  <c r="L362" i="2" s="1"/>
  <c r="N303" i="1"/>
  <c r="N362" i="1" s="1"/>
  <c r="N365" i="1" s="1"/>
  <c r="I303" i="2"/>
  <c r="I362" i="2" s="1"/>
  <c r="I364" i="2" s="1"/>
  <c r="G16" i="14" s="1"/>
  <c r="D9" i="14"/>
  <c r="G303" i="1"/>
  <c r="G362" i="1" s="1"/>
  <c r="G365" i="1" s="1"/>
  <c r="P303" i="2"/>
  <c r="P362" i="2" s="1"/>
  <c r="P303" i="1"/>
  <c r="P362" i="1" s="1"/>
  <c r="P365" i="1" s="1"/>
  <c r="E5" i="14"/>
  <c r="E13" i="14" s="1"/>
  <c r="G125" i="2"/>
  <c r="F121" i="2"/>
  <c r="J303" i="2"/>
  <c r="J362" i="2" s="1"/>
  <c r="G5" i="14"/>
  <c r="G13" i="14" s="1"/>
  <c r="I125" i="2"/>
  <c r="I128" i="2" s="1"/>
  <c r="I167" i="2" s="1"/>
  <c r="R170" i="2"/>
  <c r="H303" i="1"/>
  <c r="H362" i="1" s="1"/>
  <c r="H365" i="1" s="1"/>
  <c r="J303" i="1"/>
  <c r="J362" i="1" s="1"/>
  <c r="J365" i="1" s="1"/>
  <c r="M303" i="1"/>
  <c r="M362" i="1" s="1"/>
  <c r="M365" i="1" s="1"/>
  <c r="P125" i="2"/>
  <c r="P128" i="2" s="1"/>
  <c r="P167" i="2" s="1"/>
  <c r="L125" i="2"/>
  <c r="L128" i="2" s="1"/>
  <c r="L167" i="2" s="1"/>
  <c r="N303" i="2"/>
  <c r="N362" i="2" s="1"/>
  <c r="O303" i="1"/>
  <c r="O362" i="1" s="1"/>
  <c r="O365" i="1" s="1"/>
  <c r="I303" i="1"/>
  <c r="I362" i="1" s="1"/>
  <c r="I365" i="1" s="1"/>
  <c r="O303" i="2"/>
  <c r="O362" i="2" s="1"/>
  <c r="G18" i="14" l="1"/>
  <c r="G22" i="14" s="1"/>
  <c r="K18" i="14"/>
  <c r="K22" i="14" s="1"/>
  <c r="K23" i="14" s="1"/>
  <c r="D5" i="14"/>
  <c r="D13" i="14" s="1"/>
  <c r="G301" i="2"/>
  <c r="D301" i="1"/>
  <c r="E303" i="1"/>
  <c r="P170" i="2"/>
  <c r="P364" i="2"/>
  <c r="N16" i="14" s="1"/>
  <c r="R364" i="2"/>
  <c r="P16" i="14" s="1"/>
  <c r="J167" i="2"/>
  <c r="O364" i="2"/>
  <c r="M16" i="14" s="1"/>
  <c r="H170" i="2"/>
  <c r="J364" i="2"/>
  <c r="H16" i="14" s="1"/>
  <c r="L170" i="2"/>
  <c r="I170" i="2"/>
  <c r="G128" i="2"/>
  <c r="G167" i="2" s="1"/>
  <c r="F125" i="2"/>
  <c r="O170" i="2"/>
  <c r="Q170" i="2"/>
  <c r="Q364" i="2"/>
  <c r="O16" i="14" s="1"/>
  <c r="H301" i="2"/>
  <c r="F303" i="1"/>
  <c r="F362" i="1" s="1"/>
  <c r="F365" i="1" s="1"/>
  <c r="N364" i="2"/>
  <c r="L16" i="14" s="1"/>
  <c r="L364" i="2"/>
  <c r="J16" i="14" s="1"/>
  <c r="K170" i="2"/>
  <c r="N170" i="2"/>
  <c r="D128" i="1"/>
  <c r="E167" i="1"/>
  <c r="K364" i="2"/>
  <c r="I16" i="14" s="1"/>
  <c r="M170" i="2"/>
  <c r="G19" i="14" l="1"/>
  <c r="G26" i="14" s="1"/>
  <c r="O18" i="14"/>
  <c r="O22" i="14" s="1"/>
  <c r="O23" i="14" s="1"/>
  <c r="P18" i="14"/>
  <c r="P22" i="14" s="1"/>
  <c r="P23" i="14" s="1"/>
  <c r="N18" i="14"/>
  <c r="N22" i="14" s="1"/>
  <c r="N23" i="14" s="1"/>
  <c r="I18" i="14"/>
  <c r="I22" i="14" s="1"/>
  <c r="I23" i="14" s="1"/>
  <c r="J18" i="14"/>
  <c r="J22" i="14" s="1"/>
  <c r="J23" i="14" s="1"/>
  <c r="M18" i="14"/>
  <c r="M22" i="14" s="1"/>
  <c r="M23" i="14" s="1"/>
  <c r="L18" i="14"/>
  <c r="L22" i="14" s="1"/>
  <c r="L23" i="14" s="1"/>
  <c r="H18" i="14"/>
  <c r="H22" i="14" s="1"/>
  <c r="H23" i="14" s="1"/>
  <c r="K19" i="14"/>
  <c r="G301" i="17"/>
  <c r="F301" i="2"/>
  <c r="G303" i="2"/>
  <c r="M16" i="17"/>
  <c r="M188" i="17"/>
  <c r="J170" i="2"/>
  <c r="G23" i="14"/>
  <c r="I16" i="17" s="1"/>
  <c r="I188" i="17"/>
  <c r="G170" i="2"/>
  <c r="F167" i="2"/>
  <c r="F170" i="2" s="1"/>
  <c r="D167" i="1"/>
  <c r="D170" i="1" s="1"/>
  <c r="E170" i="1"/>
  <c r="E362" i="1"/>
  <c r="D303" i="1"/>
  <c r="H301" i="17"/>
  <c r="H303" i="2"/>
  <c r="H362" i="2" s="1"/>
  <c r="H364" i="2" s="1"/>
  <c r="F16" i="14" s="1"/>
  <c r="F128" i="2"/>
  <c r="F18" i="14" l="1"/>
  <c r="F22" i="14" s="1"/>
  <c r="K26" i="14"/>
  <c r="O19" i="14"/>
  <c r="O26" i="14" s="1"/>
  <c r="M19" i="14"/>
  <c r="M26" i="14" s="1"/>
  <c r="N19" i="14"/>
  <c r="L19" i="14"/>
  <c r="L26" i="14" s="1"/>
  <c r="P19" i="14"/>
  <c r="P26" i="14" s="1"/>
  <c r="M19" i="17"/>
  <c r="M22" i="17" s="1"/>
  <c r="M191" i="17"/>
  <c r="M194" i="17" s="1"/>
  <c r="M196" i="17" s="1"/>
  <c r="I191" i="17"/>
  <c r="I194" i="17" s="1"/>
  <c r="I196" i="17" s="1"/>
  <c r="I19" i="17"/>
  <c r="I22" i="17" s="1"/>
  <c r="J19" i="14"/>
  <c r="H19" i="14"/>
  <c r="H26" i="14" s="1"/>
  <c r="I19" i="14"/>
  <c r="I26" i="14" s="1"/>
  <c r="F301" i="17"/>
  <c r="K16" i="17"/>
  <c r="K188" i="17"/>
  <c r="L16" i="17"/>
  <c r="L188" i="17"/>
  <c r="N16" i="17"/>
  <c r="N188" i="17"/>
  <c r="O16" i="17"/>
  <c r="O188" i="17"/>
  <c r="Q16" i="17"/>
  <c r="Q188" i="17"/>
  <c r="G27" i="14"/>
  <c r="I295" i="17"/>
  <c r="D362" i="1"/>
  <c r="D365" i="1" s="1"/>
  <c r="E365" i="1"/>
  <c r="R16" i="17"/>
  <c r="R188" i="17"/>
  <c r="J16" i="17"/>
  <c r="J188" i="17"/>
  <c r="G362" i="2"/>
  <c r="F303" i="2"/>
  <c r="P16" i="17"/>
  <c r="P188" i="17"/>
  <c r="N26" i="14" l="1"/>
  <c r="J26" i="14"/>
  <c r="M295" i="17"/>
  <c r="M299" i="17" s="1"/>
  <c r="M303" i="17" s="1"/>
  <c r="M362" i="17" s="1"/>
  <c r="K27" i="14"/>
  <c r="M121" i="17" s="1"/>
  <c r="R295" i="17"/>
  <c r="N295" i="17"/>
  <c r="O27" i="14"/>
  <c r="O295" i="17"/>
  <c r="Q19" i="17"/>
  <c r="Q22" i="17" s="1"/>
  <c r="P19" i="17"/>
  <c r="P22" i="17" s="1"/>
  <c r="R19" i="17"/>
  <c r="R22" i="17" s="1"/>
  <c r="N19" i="17"/>
  <c r="N22" i="17" s="1"/>
  <c r="O19" i="17"/>
  <c r="O22" i="17" s="1"/>
  <c r="J191" i="17"/>
  <c r="J194" i="17" s="1"/>
  <c r="J196" i="17" s="1"/>
  <c r="L191" i="17"/>
  <c r="L194" i="17" s="1"/>
  <c r="L196" i="17" s="1"/>
  <c r="L19" i="17"/>
  <c r="L22" i="17" s="1"/>
  <c r="R191" i="17"/>
  <c r="R194" i="17" s="1"/>
  <c r="R196" i="17" s="1"/>
  <c r="I299" i="17"/>
  <c r="I303" i="17" s="1"/>
  <c r="I362" i="17" s="1"/>
  <c r="Q191" i="17"/>
  <c r="Q194" i="17" s="1"/>
  <c r="Q196" i="17" s="1"/>
  <c r="N191" i="17"/>
  <c r="N194" i="17" s="1"/>
  <c r="N196" i="17" s="1"/>
  <c r="K191" i="17"/>
  <c r="K194" i="17" s="1"/>
  <c r="K196" i="17" s="1"/>
  <c r="O191" i="17"/>
  <c r="O194" i="17" s="1"/>
  <c r="O196" i="17" s="1"/>
  <c r="J19" i="17"/>
  <c r="J22" i="17" s="1"/>
  <c r="P191" i="17"/>
  <c r="P194" i="17" s="1"/>
  <c r="P196" i="17" s="1"/>
  <c r="K19" i="17"/>
  <c r="K22" i="17" s="1"/>
  <c r="J295" i="17"/>
  <c r="I121" i="17"/>
  <c r="F23" i="14"/>
  <c r="H16" i="17" s="1"/>
  <c r="H188" i="17"/>
  <c r="G364" i="2"/>
  <c r="F362" i="2"/>
  <c r="Q295" i="17"/>
  <c r="F19" i="14"/>
  <c r="F26" i="14" s="1"/>
  <c r="N27" i="14" l="1"/>
  <c r="L27" i="14"/>
  <c r="N121" i="17" s="1"/>
  <c r="J27" i="14"/>
  <c r="M27" i="14"/>
  <c r="O121" i="17" s="1"/>
  <c r="P121" i="17"/>
  <c r="P27" i="14"/>
  <c r="R121" i="17" s="1"/>
  <c r="M125" i="17"/>
  <c r="M128" i="17" s="1"/>
  <c r="M167" i="17" s="1"/>
  <c r="M169" i="17" s="1"/>
  <c r="H19" i="17"/>
  <c r="H22" i="17" s="1"/>
  <c r="O299" i="17"/>
  <c r="O303" i="17" s="1"/>
  <c r="O362" i="17" s="1"/>
  <c r="R299" i="17"/>
  <c r="R303" i="17" s="1"/>
  <c r="R362" i="17" s="1"/>
  <c r="H191" i="17"/>
  <c r="H194" i="17" s="1"/>
  <c r="H196" i="17" s="1"/>
  <c r="J299" i="17"/>
  <c r="J303" i="17" s="1"/>
  <c r="J362" i="17" s="1"/>
  <c r="N299" i="17"/>
  <c r="N303" i="17" s="1"/>
  <c r="N362" i="17" s="1"/>
  <c r="Q299" i="17"/>
  <c r="Q303" i="17" s="1"/>
  <c r="Q362" i="17" s="1"/>
  <c r="I125" i="17"/>
  <c r="I128" i="17" s="1"/>
  <c r="I167" i="17" s="1"/>
  <c r="I169" i="17" s="1"/>
  <c r="I27" i="14"/>
  <c r="K121" i="17" s="1"/>
  <c r="H27" i="14"/>
  <c r="J121" i="17" s="1"/>
  <c r="P295" i="17"/>
  <c r="K295" i="17"/>
  <c r="E16" i="14"/>
  <c r="E18" i="14" s="1"/>
  <c r="F364" i="2"/>
  <c r="L295" i="17"/>
  <c r="Q121" i="17"/>
  <c r="E22" i="14" l="1"/>
  <c r="R125" i="17"/>
  <c r="R128" i="17" s="1"/>
  <c r="R167" i="17" s="1"/>
  <c r="R169" i="17" s="1"/>
  <c r="Q125" i="17"/>
  <c r="Q128" i="17" s="1"/>
  <c r="Q167" i="17" s="1"/>
  <c r="Q169" i="17" s="1"/>
  <c r="P125" i="17"/>
  <c r="P128" i="17" s="1"/>
  <c r="P167" i="17" s="1"/>
  <c r="P169" i="17" s="1"/>
  <c r="N125" i="17"/>
  <c r="N128" i="17" s="1"/>
  <c r="N167" i="17" s="1"/>
  <c r="N169" i="17" s="1"/>
  <c r="O125" i="17"/>
  <c r="O128" i="17" s="1"/>
  <c r="O167" i="17" s="1"/>
  <c r="O169" i="17" s="1"/>
  <c r="L299" i="17"/>
  <c r="L303" i="17" s="1"/>
  <c r="L362" i="17" s="1"/>
  <c r="K125" i="17"/>
  <c r="K128" i="17" s="1"/>
  <c r="K167" i="17" s="1"/>
  <c r="K169" i="17" s="1"/>
  <c r="K299" i="17"/>
  <c r="K303" i="17" s="1"/>
  <c r="K362" i="17" s="1"/>
  <c r="J125" i="17"/>
  <c r="J128" i="17" s="1"/>
  <c r="J167" i="17" s="1"/>
  <c r="J169" i="17" s="1"/>
  <c r="P299" i="17"/>
  <c r="P303" i="17" s="1"/>
  <c r="P362" i="17" s="1"/>
  <c r="E19" i="14"/>
  <c r="E26" i="14" s="1"/>
  <c r="D16" i="14"/>
  <c r="L121" i="17"/>
  <c r="F27" i="14"/>
  <c r="H295" i="17"/>
  <c r="H299" i="17" l="1"/>
  <c r="H303" i="17" s="1"/>
  <c r="H362" i="17" s="1"/>
  <c r="L125" i="17"/>
  <c r="L128" i="17" s="1"/>
  <c r="L167" i="17" s="1"/>
  <c r="L169" i="17" s="1"/>
  <c r="D19" i="14"/>
  <c r="H121" i="17"/>
  <c r="D18" i="14"/>
  <c r="H125" i="17" l="1"/>
  <c r="H128" i="17" s="1"/>
  <c r="H167" i="17" s="1"/>
  <c r="H169" i="17" s="1"/>
  <c r="D20" i="14"/>
  <c r="G188" i="17"/>
  <c r="D22" i="14"/>
  <c r="E23" i="14"/>
  <c r="D26" i="14"/>
  <c r="E27" i="14"/>
  <c r="G295" i="17"/>
  <c r="G191" i="17" l="1"/>
  <c r="F188" i="17"/>
  <c r="G299" i="17"/>
  <c r="F295" i="17"/>
  <c r="G121" i="17"/>
  <c r="D27" i="14"/>
  <c r="G16" i="17"/>
  <c r="D23" i="14"/>
  <c r="F299" i="17" l="1"/>
  <c r="G303" i="17"/>
  <c r="G125" i="17"/>
  <c r="F121" i="17"/>
  <c r="F191" i="17"/>
  <c r="G194" i="17"/>
  <c r="G19" i="17"/>
  <c r="F16" i="17"/>
  <c r="G196" i="17" l="1"/>
  <c r="F196" i="17" s="1"/>
  <c r="F194" i="17"/>
  <c r="G362" i="17"/>
  <c r="F303" i="17"/>
  <c r="G22" i="17"/>
  <c r="F19" i="17"/>
  <c r="G128" i="17"/>
  <c r="F128" i="17" s="1"/>
  <c r="F125" i="17"/>
  <c r="F362" i="17" l="1"/>
  <c r="F22" i="17"/>
  <c r="G167" i="17"/>
  <c r="G169" i="17" l="1"/>
  <c r="F167" i="17"/>
  <c r="F169" i="17" s="1"/>
</calcChain>
</file>

<file path=xl/sharedStrings.xml><?xml version="1.0" encoding="utf-8"?>
<sst xmlns="http://schemas.openxmlformats.org/spreadsheetml/2006/main" count="2140" uniqueCount="228">
  <si>
    <t>Special Sales For Resale</t>
  </si>
  <si>
    <t>Long Term Firm Sales</t>
  </si>
  <si>
    <t>Black Hills</t>
  </si>
  <si>
    <t>Hurricane Sale</t>
  </si>
  <si>
    <t>Total Long Term Firm Sales</t>
  </si>
  <si>
    <t>Total Short Term Firm Sales</t>
  </si>
  <si>
    <t>Total Special Sales For Resale</t>
  </si>
  <si>
    <t>Long Term Firm Purchases</t>
  </si>
  <si>
    <t>Deseret Purchase</t>
  </si>
  <si>
    <t>Hurricane Purchase</t>
  </si>
  <si>
    <t>PGE Cove</t>
  </si>
  <si>
    <t>Three Buttes Wind</t>
  </si>
  <si>
    <t>Qualifying Facilities</t>
  </si>
  <si>
    <t>QF California</t>
  </si>
  <si>
    <t>QF Idaho</t>
  </si>
  <si>
    <t>QF Oregon</t>
  </si>
  <si>
    <t>QF Utah</t>
  </si>
  <si>
    <t>QF Washington</t>
  </si>
  <si>
    <t>QF Wyoming</t>
  </si>
  <si>
    <t>ExxonMobil QF</t>
  </si>
  <si>
    <t>Mountain Wind 1 QF</t>
  </si>
  <si>
    <t>Mountain Wind 2 QF</t>
  </si>
  <si>
    <t>Oregon Wind Farm QF</t>
  </si>
  <si>
    <t>Power County North Wind QF</t>
  </si>
  <si>
    <t>Power County South Wind QF</t>
  </si>
  <si>
    <t>Roseburg Dillard QF</t>
  </si>
  <si>
    <t>Spanish Fork Wind 2 QF</t>
  </si>
  <si>
    <t>Tesoro QF</t>
  </si>
  <si>
    <t>Mid-Columbia Contracts</t>
  </si>
  <si>
    <t>Grant Reasonable</t>
  </si>
  <si>
    <t>Total Long Term Firm Purchases</t>
  </si>
  <si>
    <t>Storage &amp; Exchange</t>
  </si>
  <si>
    <t>Total Storage &amp; Exchange</t>
  </si>
  <si>
    <t>Total Short Term Firm Purchases</t>
  </si>
  <si>
    <t>Total Secondary Purchases</t>
  </si>
  <si>
    <t>Total Purchased Power &amp; Net Interchange</t>
  </si>
  <si>
    <t>Wheeling &amp; U. of F. Expense</t>
  </si>
  <si>
    <t>Firm Wheeling</t>
  </si>
  <si>
    <t>Non-Firm Wheeling</t>
  </si>
  <si>
    <t>Total Wheeling &amp; U. of F. Expense</t>
  </si>
  <si>
    <t>Colstrip</t>
  </si>
  <si>
    <t>Craig</t>
  </si>
  <si>
    <t>Dave Johnston</t>
  </si>
  <si>
    <t>Hayden</t>
  </si>
  <si>
    <t>Hunter</t>
  </si>
  <si>
    <t>Huntington</t>
  </si>
  <si>
    <t>Jim Bridger</t>
  </si>
  <si>
    <t>Wyodak</t>
  </si>
  <si>
    <t>Total Coal Fuel Burn Expense</t>
  </si>
  <si>
    <t>Chehalis</t>
  </si>
  <si>
    <t>Currant Creek</t>
  </si>
  <si>
    <t>Gadsby</t>
  </si>
  <si>
    <t>Gadsby CT</t>
  </si>
  <si>
    <t>Hermiston</t>
  </si>
  <si>
    <t>Total Gas Fuel Burn Expense</t>
  </si>
  <si>
    <t>Blundell</t>
  </si>
  <si>
    <t>Total Other Generation Expense</t>
  </si>
  <si>
    <t>NET POWER COST</t>
  </si>
  <si>
    <t>NET SYSTEM LOAD</t>
  </si>
  <si>
    <t>Total Requirements</t>
  </si>
  <si>
    <t>Total Coal Generation</t>
  </si>
  <si>
    <t>Total Gas Generation</t>
  </si>
  <si>
    <t>West Hydro</t>
  </si>
  <si>
    <t>East Hydro</t>
  </si>
  <si>
    <t>Total Hydro Generation</t>
  </si>
  <si>
    <t>Dunlap I Wind</t>
  </si>
  <si>
    <t>Foote Creek I Wind</t>
  </si>
  <si>
    <t>Glenrock Wind</t>
  </si>
  <si>
    <t>Glenrock III Wind</t>
  </si>
  <si>
    <t>Goodnoe Wind</t>
  </si>
  <si>
    <t>High Plains Wind</t>
  </si>
  <si>
    <t>Leaning Juniper 1</t>
  </si>
  <si>
    <t>McFadden Ridge Wind</t>
  </si>
  <si>
    <t>Rolling Hills Wind</t>
  </si>
  <si>
    <t>Seven Mile Wind</t>
  </si>
  <si>
    <t>Seven Mile II Wind</t>
  </si>
  <si>
    <t>Total Other Generation</t>
  </si>
  <si>
    <t>Short Term Firm Sales</t>
  </si>
  <si>
    <t>Short Term Firm Purchases</t>
  </si>
  <si>
    <t>Total</t>
  </si>
  <si>
    <t>MWh</t>
  </si>
  <si>
    <t>Dollars</t>
  </si>
  <si>
    <t>STF Sales</t>
  </si>
  <si>
    <t>STF Purchases</t>
  </si>
  <si>
    <t>ACTUAL NET POWER COST REPORT</t>
  </si>
  <si>
    <t>-</t>
  </si>
  <si>
    <t>DOLLARS</t>
  </si>
  <si>
    <t>Combine Hills Wind</t>
  </si>
  <si>
    <t>Gemstate</t>
  </si>
  <si>
    <t>MagCorp Reserves</t>
  </si>
  <si>
    <t>Nucor</t>
  </si>
  <si>
    <t>Top of the World Wind</t>
  </si>
  <si>
    <t>Wolverine Creek Wind</t>
  </si>
  <si>
    <t>Subtotal Long Term Firm Purchases</t>
  </si>
  <si>
    <t>Biomass One QF</t>
  </si>
  <si>
    <t>DCFP QF</t>
  </si>
  <si>
    <t>Five Pine Wind QF</t>
  </si>
  <si>
    <t>North Point Wind QF</t>
  </si>
  <si>
    <t>Sunnyside QF</t>
  </si>
  <si>
    <t>Threemile Canyon Wind QF</t>
  </si>
  <si>
    <t>Subtotal Qualifying Facilities</t>
  </si>
  <si>
    <t>Grant Surplus</t>
  </si>
  <si>
    <t>Subtotal Mid-Columbia Contracts</t>
  </si>
  <si>
    <t>Cowlitz Swift</t>
  </si>
  <si>
    <t>=</t>
  </si>
  <si>
    <t>Net Power Cost/Net System Load</t>
  </si>
  <si>
    <t>MEGAWATT-HOURS</t>
  </si>
  <si>
    <t>Black Cap Solar</t>
  </si>
  <si>
    <t>Marengo I Wind</t>
  </si>
  <si>
    <t>Marengo II Wind</t>
  </si>
  <si>
    <t>TOTAL RESOURCES</t>
  </si>
  <si>
    <t>Check</t>
  </si>
  <si>
    <t>$/MWh</t>
  </si>
  <si>
    <t>Lake Side 1</t>
  </si>
  <si>
    <t>Lake Side 2</t>
  </si>
  <si>
    <t>EIM Settlements</t>
  </si>
  <si>
    <t>Other Firm Purchases</t>
  </si>
  <si>
    <t>Other Firm Sales</t>
  </si>
  <si>
    <t>Old Mill Solar</t>
  </si>
  <si>
    <t>Latigo Wind QF</t>
  </si>
  <si>
    <t>Utah Red Hills Solar QF</t>
  </si>
  <si>
    <t>Utah Pavant Solar QF</t>
  </si>
  <si>
    <t>Iron Springs QF</t>
  </si>
  <si>
    <t>Enterprise Solar I QF</t>
  </si>
  <si>
    <t>Escalante 1 Solar QF</t>
  </si>
  <si>
    <t>Escalante 2 Solar QF</t>
  </si>
  <si>
    <t>Escalante 3 Solar QF</t>
  </si>
  <si>
    <t>Pioneer Wind 1 QF</t>
  </si>
  <si>
    <t xml:space="preserve">Granite Mountain East Solar QF </t>
  </si>
  <si>
    <t xml:space="preserve">Granite Mountain West Solar QF </t>
  </si>
  <si>
    <t xml:space="preserve">PACIFICORP </t>
  </si>
  <si>
    <t>Pavant III Solar</t>
  </si>
  <si>
    <t>Three Peaks Solar QF</t>
  </si>
  <si>
    <t>Pavant II Solar QF</t>
  </si>
  <si>
    <t>Chopin Wind QF</t>
  </si>
  <si>
    <t>Sweetwater Solar QF</t>
  </si>
  <si>
    <t>Purchased Power &amp; Net Interchange</t>
  </si>
  <si>
    <t>Coal Fuel Burn Expense</t>
  </si>
  <si>
    <t>Gas Fuel Burn Expense</t>
  </si>
  <si>
    <t>Other Generation Expense</t>
  </si>
  <si>
    <t>Coal Generation</t>
  </si>
  <si>
    <t>Gas Generation</t>
  </si>
  <si>
    <t>Hydro Generation</t>
  </si>
  <si>
    <t>Other Generation</t>
  </si>
  <si>
    <t>Sage I Solar QF</t>
  </si>
  <si>
    <t>Sage II Solar QF</t>
  </si>
  <si>
    <t>Sage III Solar QF</t>
  </si>
  <si>
    <t>Cove Mountain Solar</t>
  </si>
  <si>
    <t>Cedar Springs Wind</t>
  </si>
  <si>
    <t>Naughton 1 &amp; 2</t>
  </si>
  <si>
    <t>Naughton 3</t>
  </si>
  <si>
    <t>Cedar Springs III Wind</t>
  </si>
  <si>
    <t>Cedar Springs 2 Wind</t>
  </si>
  <si>
    <t>Ekola Flats Wind</t>
  </si>
  <si>
    <t>Pryor Mountain Wind</t>
  </si>
  <si>
    <t>Amor IX</t>
  </si>
  <si>
    <t>Cove Mountain Solar 2</t>
  </si>
  <si>
    <t>Hunter Solar</t>
  </si>
  <si>
    <t>Milford Solar</t>
  </si>
  <si>
    <t>Millican Solar</t>
  </si>
  <si>
    <t>Prineville Solar</t>
  </si>
  <si>
    <t>Sigurd Solar</t>
  </si>
  <si>
    <t>Small Purchases East</t>
  </si>
  <si>
    <t>Small Purchases West</t>
  </si>
  <si>
    <t>Orchard Wind 1 QF</t>
  </si>
  <si>
    <t>Orchard Wind 2 QF</t>
  </si>
  <si>
    <t>Orchard Wind 3 QF</t>
  </si>
  <si>
    <t>Orchard Wind 4 QF</t>
  </si>
  <si>
    <t>Allocation</t>
  </si>
  <si>
    <t>N/A</t>
  </si>
  <si>
    <t>ANNUAL FACTORS</t>
  </si>
  <si>
    <t>FACTOR</t>
  </si>
  <si>
    <t>CALIFORNIA</t>
  </si>
  <si>
    <t>OREGON</t>
  </si>
  <si>
    <t>WASHINGTON</t>
  </si>
  <si>
    <t>TOTAL</t>
  </si>
  <si>
    <t>CAEW</t>
  </si>
  <si>
    <t>CAGW</t>
  </si>
  <si>
    <t>MONTHLY ENERGY AND COINCIDENT PEAK - WCA</t>
  </si>
  <si>
    <t>MONTHLY ENERGY</t>
  </si>
  <si>
    <t>Pac. Power</t>
  </si>
  <si>
    <t>MONTH</t>
  </si>
  <si>
    <t>COINCIDENT PEAK</t>
  </si>
  <si>
    <t>DAY</t>
  </si>
  <si>
    <t>HR</t>
  </si>
  <si>
    <t>CAGW RATIO</t>
  </si>
  <si>
    <t>Demand</t>
  </si>
  <si>
    <t>Energy</t>
  </si>
  <si>
    <t>WIJAM and WCA Allocation Factors</t>
  </si>
  <si>
    <t>ACTUAL ALLOCATION FACTORS</t>
  </si>
  <si>
    <t>WYOMING</t>
  </si>
  <si>
    <t>UTAH</t>
  </si>
  <si>
    <t>IDAHO</t>
  </si>
  <si>
    <t>FERC</t>
  </si>
  <si>
    <t>SE</t>
  </si>
  <si>
    <t>SG</t>
  </si>
  <si>
    <t>MONTHLY ENERGY AND COINCIDENT PEAK</t>
  </si>
  <si>
    <t>R.M.P.</t>
  </si>
  <si>
    <t>SG RATIO</t>
  </si>
  <si>
    <t>ACTUAL ALLOCATION FACTORS - WCA</t>
  </si>
  <si>
    <t>S</t>
  </si>
  <si>
    <t>Net Position - Long (Short)</t>
  </si>
  <si>
    <t>WIJAM Balancing</t>
  </si>
  <si>
    <t>Balancing Adjustment - MWh</t>
  </si>
  <si>
    <t>Balancing Adjustment - $</t>
  </si>
  <si>
    <t>Existing Purchases Backdown (Sales Reduction)</t>
  </si>
  <si>
    <t>Actual WIJAM Net Power Cost</t>
  </si>
  <si>
    <t>Actual WIJAM NPC (Before Balancing)</t>
  </si>
  <si>
    <t>Additional Purchases Required (Sales Increased)</t>
  </si>
  <si>
    <t>Colstrip by Unit</t>
  </si>
  <si>
    <t>Colstrip #3</t>
  </si>
  <si>
    <t>Colstrip #4</t>
  </si>
  <si>
    <t>Total Colstrip</t>
  </si>
  <si>
    <t xml:space="preserve">Dollars </t>
  </si>
  <si>
    <t>MWH</t>
  </si>
  <si>
    <t>P4 Production</t>
  </si>
  <si>
    <t>TB Flats Wind</t>
  </si>
  <si>
    <t>Graphite Solar</t>
  </si>
  <si>
    <t>PSCO Craig Sale</t>
  </si>
  <si>
    <t>Chopin Schumann Wind QF</t>
  </si>
  <si>
    <t>12 Months Ending December 2023</t>
  </si>
  <si>
    <t>Appaloosa Solar 1A</t>
  </si>
  <si>
    <t>Appaloosa Solar 1B</t>
  </si>
  <si>
    <t>Rocket Solar</t>
  </si>
  <si>
    <t>Skysol Solar QF</t>
  </si>
  <si>
    <t>Jim Bridger 1 &amp; 2</t>
  </si>
  <si>
    <t>Foote Creek III Wind</t>
  </si>
  <si>
    <t>Foote Creek IV Wind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</si>
</sst>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\ ;[Red]\(#,##0\)"/>
    <numFmt numFmtId="165" formatCode="[$-409]mmm\-yy;@"/>
    <numFmt numFmtId="166" formatCode="&quot;$&quot;#,##0_);[Red]\(&quot;$&quot;#,##0\);&quot;-     &quot;"/>
    <numFmt numFmtId="167" formatCode="&quot;$&quot;#,##0.00_);[Red]\(&quot;$&quot;#,##0.00\);&quot;-     &quot;"/>
    <numFmt numFmtId="168" formatCode="_(* #,##0_);_(* \(#,##0\);_(* &quot;-&quot;??_);_(@_)"/>
    <numFmt numFmtId="169" formatCode="&quot;$&quot;###0;[Red]\(&quot;$&quot;###0\)"/>
    <numFmt numFmtId="170" formatCode="0.0"/>
    <numFmt numFmtId="171" formatCode="_(* #,##0_);[Red]_(* \(#,##0\);_(* &quot;-&quot;_);_(@_)"/>
    <numFmt numFmtId="172" formatCode="m/d/yyyy;@"/>
    <numFmt numFmtId="173" formatCode="General_)"/>
    <numFmt numFmtId="174" formatCode="_(&quot;$&quot;\ #,##0_);_(&quot;$&quot;\ \(#,##0\);_(&quot;$&quot;\ &quot;-&quot;_);_(@_)"/>
    <numFmt numFmtId="175" formatCode="_(&quot;$&quot;\ #,##0.00_);_(&quot;$&quot;\ \(#,##0.00\);_(&quot;$&quot;\ &quot;-&quot;_);_(@_)"/>
    <numFmt numFmtId="176" formatCode="###,000"/>
    <numFmt numFmtId="177" formatCode="_(* #,##0.000000_);_(* \(#,##0.000000\);_(* &quot;-&quot;??_);_(@_)"/>
    <numFmt numFmtId="178" formatCode="mmmm\ yy"/>
    <numFmt numFmtId="179" formatCode="0.000%"/>
  </numFmts>
  <fonts count="64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sz val="9"/>
      <name val="Helv"/>
    </font>
    <font>
      <b/>
      <sz val="12"/>
      <color indexed="9"/>
      <name val="Arial"/>
      <family val="2"/>
    </font>
    <font>
      <sz val="12"/>
      <color indexed="9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color rgb="FFFF33CC"/>
      <name val="Arial"/>
      <family val="2"/>
    </font>
    <font>
      <b/>
      <sz val="10"/>
      <color rgb="FFFF33CC"/>
      <name val="Arial"/>
      <family val="2"/>
    </font>
    <font>
      <b/>
      <sz val="10"/>
      <color theme="0"/>
      <name val="Arial"/>
      <family val="2"/>
    </font>
    <font>
      <b/>
      <sz val="10"/>
      <name val="Arial"/>
      <family val="2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sz val="10"/>
      <color indexed="14"/>
      <name val="Arial"/>
      <family val="2"/>
    </font>
    <font>
      <sz val="8"/>
      <name val="Helv"/>
    </font>
    <font>
      <b/>
      <sz val="8"/>
      <name val="Arial"/>
      <family val="2"/>
    </font>
    <font>
      <sz val="8"/>
      <name val="Arial"/>
      <family val="2"/>
    </font>
    <font>
      <sz val="8"/>
      <color indexed="12"/>
      <name val="Arial"/>
      <family val="2"/>
    </font>
    <font>
      <sz val="12"/>
      <color theme="1"/>
      <name val="Arial"/>
      <family val="2"/>
    </font>
    <font>
      <sz val="10"/>
      <color theme="0"/>
      <name val="Arial"/>
      <family val="2"/>
    </font>
    <font>
      <sz val="10"/>
      <color indexed="8"/>
      <name val="Arial"/>
      <family val="2"/>
    </font>
    <font>
      <sz val="10"/>
      <name val="Palatino"/>
      <family val="1"/>
    </font>
    <font>
      <sz val="9"/>
      <name val="Arial"/>
      <family val="2"/>
    </font>
    <font>
      <sz val="10"/>
      <color theme="1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7"/>
      <name val="Arial"/>
      <family val="2"/>
    </font>
    <font>
      <u/>
      <sz val="11"/>
      <color theme="10"/>
      <name val="Calibri"/>
      <family val="2"/>
    </font>
    <font>
      <sz val="12"/>
      <color indexed="12"/>
      <name val="Times New Roman"/>
      <family val="1"/>
    </font>
    <font>
      <b/>
      <sz val="18"/>
      <color indexed="56"/>
      <name val="Cambria"/>
      <family val="2"/>
    </font>
    <font>
      <sz val="10"/>
      <name val="LinePrinter"/>
    </font>
    <font>
      <i/>
      <sz val="10"/>
      <name val="Arial"/>
      <family val="2"/>
    </font>
    <font>
      <b/>
      <sz val="18"/>
      <name val="Arial"/>
      <family val="2"/>
    </font>
    <font>
      <b/>
      <i/>
      <sz val="8"/>
      <color indexed="18"/>
      <name val="Helv"/>
    </font>
    <font>
      <b/>
      <sz val="8"/>
      <color rgb="FF1F497D"/>
      <name val="Verdana"/>
      <family val="2"/>
    </font>
    <font>
      <sz val="8"/>
      <color rgb="FF1F497D"/>
      <name val="Verdana"/>
      <family val="2"/>
    </font>
    <font>
      <sz val="8"/>
      <color rgb="FF000000"/>
      <name val="Verdana"/>
      <family val="2"/>
    </font>
    <font>
      <b/>
      <sz val="8"/>
      <color rgb="FF00CC00"/>
      <name val="Verdana"/>
      <family val="2"/>
    </font>
    <font>
      <b/>
      <sz val="8"/>
      <color rgb="FF33CC33"/>
      <name val="Verdana"/>
      <family val="2"/>
    </font>
    <font>
      <b/>
      <sz val="8"/>
      <color rgb="FFFF9900"/>
      <name val="Verdana"/>
      <family val="2"/>
    </font>
    <font>
      <b/>
      <sz val="8"/>
      <color rgb="FFFF0000"/>
      <name val="Verdana"/>
      <family val="2"/>
    </font>
    <font>
      <sz val="8"/>
      <color rgb="FF000000"/>
      <name val="Arial"/>
      <family val="2"/>
    </font>
    <font>
      <i/>
      <sz val="8"/>
      <color rgb="FF000000"/>
      <name val="Verdana"/>
      <family val="2"/>
    </font>
    <font>
      <b/>
      <i/>
      <sz val="8"/>
      <color rgb="FF000000"/>
      <name val="Verdana"/>
      <family val="2"/>
    </font>
    <font>
      <b/>
      <i/>
      <sz val="8"/>
      <color rgb="FF1F497D"/>
      <name val="Verdana"/>
      <family val="2"/>
    </font>
    <font>
      <i/>
      <sz val="8"/>
      <color rgb="FF1F497D"/>
      <name val="Verdana"/>
      <family val="2"/>
    </font>
    <font>
      <b/>
      <sz val="9"/>
      <name val="Arial"/>
      <family val="2"/>
    </font>
    <font>
      <sz val="10"/>
      <color theme="0" tint="-0.499984740745262"/>
      <name val="Arial"/>
      <family val="2"/>
    </font>
    <font>
      <b/>
      <sz val="10"/>
      <color theme="0" tint="-0.499984740745262"/>
      <name val="Arial"/>
      <family val="2"/>
    </font>
    <font>
      <sz val="9"/>
      <color theme="0" tint="-0.499984740745262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i/>
      <sz val="10"/>
      <color theme="0" tint="-0.499984740745262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30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11"/>
      </patternFill>
    </fill>
    <fill>
      <patternFill patternType="solid">
        <fgColor indexed="46"/>
      </patternFill>
    </fill>
    <fill>
      <patternFill patternType="solid">
        <fgColor indexed="36"/>
      </patternFill>
    </fill>
    <fill>
      <patternFill patternType="solid">
        <fgColor indexed="27"/>
      </patternFill>
    </fill>
    <fill>
      <patternFill patternType="solid">
        <fgColor indexed="49"/>
      </patternFill>
    </fill>
    <fill>
      <patternFill patternType="solid">
        <fgColor indexed="47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rgb="FFDBE5F1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F1F5FB"/>
        <bgColor rgb="FF000000"/>
      </patternFill>
    </fill>
    <fill>
      <patternFill patternType="solid">
        <fgColor rgb="FFE9EFF7"/>
        <bgColor rgb="FF000000"/>
      </patternFill>
    </fill>
    <fill>
      <patternFill patternType="solid">
        <fgColor rgb="FFC6F9C1"/>
        <bgColor rgb="FF000000"/>
      </patternFill>
    </fill>
    <fill>
      <patternFill patternType="solid">
        <fgColor rgb="FFABEDA5"/>
        <bgColor rgb="FF000000"/>
      </patternFill>
    </fill>
    <fill>
      <patternFill patternType="solid">
        <fgColor rgb="FF94D88F"/>
        <bgColor rgb="FF000000"/>
      </patternFill>
    </fill>
    <fill>
      <patternFill patternType="solid">
        <fgColor rgb="FFFFFDBF"/>
        <bgColor rgb="FF000000"/>
      </patternFill>
    </fill>
    <fill>
      <patternFill patternType="solid">
        <fgColor rgb="FFFFFB8C"/>
        <bgColor rgb="FF000000"/>
      </patternFill>
    </fill>
    <fill>
      <patternFill patternType="solid">
        <fgColor rgb="FFFFF843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988C"/>
        <bgColor rgb="FF000000"/>
      </patternFill>
    </fill>
    <fill>
      <patternFill patternType="solid">
        <fgColor rgb="FFFF6758"/>
        <bgColor rgb="FF000000"/>
      </patternFill>
    </fill>
    <fill>
      <patternFill patternType="solid">
        <fgColor rgb="FFDBE5F1"/>
        <bgColor rgb="FFFFFFFF"/>
      </patternFill>
    </fill>
    <fill>
      <patternFill patternType="solid">
        <fgColor rgb="FFB7CFE8"/>
        <bgColor rgb="FF000000"/>
      </patternFill>
    </fill>
    <fill>
      <patternFill patternType="solid">
        <fgColor rgb="FFC3D6EB"/>
        <bgColor rgb="FF000000"/>
      </patternFill>
    </fill>
    <fill>
      <patternFill patternType="solid">
        <fgColor rgb="FFDBE5F2"/>
        <bgColor rgb="FF000000"/>
      </patternFill>
    </fill>
    <fill>
      <patternFill patternType="solid">
        <fgColor rgb="FFD8DBE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1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hair">
        <color rgb="FFC0C0C0"/>
      </left>
      <right style="hair">
        <color rgb="FFC0C0C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57">
    <xf numFmtId="0" fontId="0" fillId="0" borderId="0"/>
    <xf numFmtId="43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8" fillId="0" borderId="0"/>
    <xf numFmtId="0" fontId="10" fillId="0" borderId="0"/>
    <xf numFmtId="0" fontId="10" fillId="0" borderId="0"/>
    <xf numFmtId="0" fontId="10" fillId="0" borderId="0"/>
    <xf numFmtId="43" fontId="8" fillId="0" borderId="0" applyFont="0" applyFill="0" applyBorder="0" applyAlignment="0" applyProtection="0"/>
    <xf numFmtId="0" fontId="8" fillId="0" borderId="0"/>
    <xf numFmtId="3" fontId="8" fillId="0" borderId="0" applyFont="0" applyFill="0" applyBorder="0" applyAlignment="0" applyProtection="0"/>
    <xf numFmtId="169" fontId="23" fillId="0" borderId="0" applyFont="0" applyFill="0" applyBorder="0" applyProtection="0">
      <alignment horizontal="right"/>
    </xf>
    <xf numFmtId="5" fontId="8" fillId="0" borderId="0" applyFont="0" applyFill="0" applyBorder="0" applyAlignment="0" applyProtection="0"/>
    <xf numFmtId="14" fontId="8" fillId="0" borderId="0" applyFont="0" applyFill="0" applyBorder="0" applyAlignment="0" applyProtection="0"/>
    <xf numFmtId="2" fontId="8" fillId="0" borderId="0" applyFont="0" applyFill="0" applyBorder="0" applyAlignment="0" applyProtection="0"/>
    <xf numFmtId="170" fontId="24" fillId="0" borderId="0" applyNumberFormat="0" applyFill="0" applyBorder="0" applyAlignment="0" applyProtection="0"/>
    <xf numFmtId="0" fontId="25" fillId="0" borderId="2" applyNumberFormat="0" applyBorder="0" applyAlignment="0"/>
    <xf numFmtId="12" fontId="14" fillId="2" borderId="3">
      <alignment horizontal="left"/>
    </xf>
    <xf numFmtId="37" fontId="25" fillId="3" borderId="0" applyNumberFormat="0" applyBorder="0" applyAlignment="0" applyProtection="0"/>
    <xf numFmtId="37" fontId="25" fillId="0" borderId="0"/>
    <xf numFmtId="3" fontId="26" fillId="4" borderId="4" applyProtection="0"/>
    <xf numFmtId="9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30" fillId="0" borderId="0" applyFont="0" applyFill="0" applyBorder="0" applyAlignment="0" applyProtection="0"/>
    <xf numFmtId="0" fontId="8" fillId="0" borderId="0"/>
    <xf numFmtId="172" fontId="31" fillId="0" borderId="0"/>
    <xf numFmtId="0" fontId="30" fillId="0" borderId="0"/>
    <xf numFmtId="0" fontId="8" fillId="0" borderId="0"/>
    <xf numFmtId="0" fontId="6" fillId="0" borderId="0"/>
    <xf numFmtId="0" fontId="32" fillId="0" borderId="0"/>
    <xf numFmtId="0" fontId="8" fillId="0" borderId="0"/>
    <xf numFmtId="9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33" fillId="5" borderId="0" applyNumberFormat="0" applyBorder="0" applyAlignment="0" applyProtection="0"/>
    <xf numFmtId="0" fontId="33" fillId="6" borderId="0" applyNumberFormat="0" applyBorder="0" applyAlignment="0" applyProtection="0"/>
    <xf numFmtId="0" fontId="34" fillId="7" borderId="0" applyNumberFormat="0" applyBorder="0" applyAlignment="0" applyProtection="0"/>
    <xf numFmtId="0" fontId="33" fillId="8" borderId="0" applyNumberFormat="0" applyBorder="0" applyAlignment="0" applyProtection="0"/>
    <xf numFmtId="0" fontId="33" fillId="9" borderId="0" applyNumberFormat="0" applyBorder="0" applyAlignment="0" applyProtection="0"/>
    <xf numFmtId="0" fontId="34" fillId="9" borderId="0" applyNumberFormat="0" applyBorder="0" applyAlignment="0" applyProtection="0"/>
    <xf numFmtId="0" fontId="33" fillId="10" borderId="0" applyNumberFormat="0" applyBorder="0" applyAlignment="0" applyProtection="0"/>
    <xf numFmtId="0" fontId="33" fillId="11" borderId="0" applyNumberFormat="0" applyBorder="0" applyAlignment="0" applyProtection="0"/>
    <xf numFmtId="0" fontId="34" fillId="11" borderId="0" applyNumberFormat="0" applyBorder="0" applyAlignment="0" applyProtection="0"/>
    <xf numFmtId="0" fontId="33" fillId="12" borderId="0" applyNumberFormat="0" applyBorder="0" applyAlignment="0" applyProtection="0"/>
    <xf numFmtId="0" fontId="33" fillId="12" borderId="0" applyNumberFormat="0" applyBorder="0" applyAlignment="0" applyProtection="0"/>
    <xf numFmtId="0" fontId="34" fillId="13" borderId="0" applyNumberFormat="0" applyBorder="0" applyAlignment="0" applyProtection="0"/>
    <xf numFmtId="0" fontId="33" fillId="14" borderId="0" applyNumberFormat="0" applyBorder="0" applyAlignment="0" applyProtection="0"/>
    <xf numFmtId="0" fontId="33" fillId="6" borderId="0" applyNumberFormat="0" applyBorder="0" applyAlignment="0" applyProtection="0"/>
    <xf numFmtId="0" fontId="34" fillId="15" borderId="0" applyNumberFormat="0" applyBorder="0" applyAlignment="0" applyProtection="0"/>
    <xf numFmtId="0" fontId="33" fillId="16" borderId="0" applyNumberFormat="0" applyBorder="0" applyAlignment="0" applyProtection="0"/>
    <xf numFmtId="0" fontId="33" fillId="17" borderId="0" applyNumberFormat="0" applyBorder="0" applyAlignment="0" applyProtection="0"/>
    <xf numFmtId="0" fontId="34" fillId="18" borderId="0" applyNumberFormat="0" applyBorder="0" applyAlignment="0" applyProtection="0"/>
    <xf numFmtId="43" fontId="29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35" fillId="0" borderId="0" applyFont="0" applyFill="0" applyBorder="0" applyAlignment="0" applyProtection="0">
      <alignment horizontal="left"/>
    </xf>
    <xf numFmtId="0" fontId="36" fillId="0" borderId="0" applyNumberFormat="0" applyFill="0" applyBorder="0" applyAlignment="0" applyProtection="0">
      <alignment vertical="top"/>
      <protection locked="0"/>
    </xf>
    <xf numFmtId="168" fontId="37" fillId="0" borderId="0" applyFont="0" applyAlignment="0" applyProtection="0"/>
    <xf numFmtId="0" fontId="29" fillId="0" borderId="0"/>
    <xf numFmtId="0" fontId="29" fillId="0" borderId="0"/>
    <xf numFmtId="0" fontId="6" fillId="0" borderId="0"/>
    <xf numFmtId="0" fontId="38" fillId="0" borderId="0" applyNumberFormat="0" applyFill="0" applyBorder="0" applyAlignment="0" applyProtection="0"/>
    <xf numFmtId="173" fontId="39" fillId="0" borderId="0">
      <alignment horizontal="left"/>
    </xf>
    <xf numFmtId="0" fontId="5" fillId="0" borderId="0"/>
    <xf numFmtId="43" fontId="5" fillId="0" borderId="0" applyFont="0" applyFill="0" applyBorder="0" applyAlignment="0" applyProtection="0"/>
    <xf numFmtId="0" fontId="8" fillId="0" borderId="0"/>
    <xf numFmtId="4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5" fillId="0" borderId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0" fontId="41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42" fillId="0" borderId="0" applyNumberFormat="0" applyFill="0" applyBorder="0" applyAlignment="0">
      <protection locked="0"/>
    </xf>
    <xf numFmtId="0" fontId="8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43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41" fontId="10" fillId="0" borderId="0"/>
    <xf numFmtId="43" fontId="2" fillId="0" borderId="0" applyFont="0" applyFill="0" applyBorder="0" applyAlignment="0" applyProtection="0"/>
    <xf numFmtId="0" fontId="43" fillId="19" borderId="5" applyNumberFormat="0" applyAlignment="0" applyProtection="0">
      <alignment horizontal="left" vertical="center" indent="1"/>
    </xf>
    <xf numFmtId="176" fontId="44" fillId="0" borderId="6" applyNumberFormat="0" applyProtection="0">
      <alignment horizontal="right" vertical="center"/>
    </xf>
    <xf numFmtId="176" fontId="43" fillId="0" borderId="7" applyNumberFormat="0" applyProtection="0">
      <alignment horizontal="right" vertical="center"/>
    </xf>
    <xf numFmtId="0" fontId="45" fillId="20" borderId="7" applyNumberFormat="0" applyAlignment="0" applyProtection="0">
      <alignment horizontal="left" vertical="center" indent="1"/>
    </xf>
    <xf numFmtId="0" fontId="45" fillId="21" borderId="7" applyNumberFormat="0" applyAlignment="0" applyProtection="0">
      <alignment horizontal="left" vertical="center" indent="1"/>
    </xf>
    <xf numFmtId="176" fontId="44" fillId="22" borderId="6" applyNumberFormat="0" applyBorder="0" applyProtection="0">
      <alignment horizontal="right" vertical="center"/>
    </xf>
    <xf numFmtId="0" fontId="45" fillId="20" borderId="7" applyNumberFormat="0" applyAlignment="0" applyProtection="0">
      <alignment horizontal="left" vertical="center" indent="1"/>
    </xf>
    <xf numFmtId="176" fontId="43" fillId="21" borderId="7" applyNumberFormat="0" applyProtection="0">
      <alignment horizontal="right" vertical="center"/>
    </xf>
    <xf numFmtId="176" fontId="43" fillId="22" borderId="7" applyNumberFormat="0" applyBorder="0" applyProtection="0">
      <alignment horizontal="right" vertical="center"/>
    </xf>
    <xf numFmtId="176" fontId="46" fillId="23" borderId="8" applyNumberFormat="0" applyBorder="0" applyAlignment="0" applyProtection="0">
      <alignment horizontal="right" vertical="center" indent="1"/>
    </xf>
    <xf numFmtId="176" fontId="47" fillId="24" borderId="8" applyNumberFormat="0" applyBorder="0" applyAlignment="0" applyProtection="0">
      <alignment horizontal="right" vertical="center" indent="1"/>
    </xf>
    <xf numFmtId="176" fontId="47" fillId="25" borderId="8" applyNumberFormat="0" applyBorder="0" applyAlignment="0" applyProtection="0">
      <alignment horizontal="right" vertical="center" indent="1"/>
    </xf>
    <xf numFmtId="176" fontId="48" fillId="26" borderId="8" applyNumberFormat="0" applyBorder="0" applyAlignment="0" applyProtection="0">
      <alignment horizontal="right" vertical="center" indent="1"/>
    </xf>
    <xf numFmtId="176" fontId="48" fillId="27" borderId="8" applyNumberFormat="0" applyBorder="0" applyAlignment="0" applyProtection="0">
      <alignment horizontal="right" vertical="center" indent="1"/>
    </xf>
    <xf numFmtId="176" fontId="48" fillId="28" borderId="8" applyNumberFormat="0" applyBorder="0" applyAlignment="0" applyProtection="0">
      <alignment horizontal="right" vertical="center" indent="1"/>
    </xf>
    <xf numFmtId="176" fontId="49" fillId="29" borderId="8" applyNumberFormat="0" applyBorder="0" applyAlignment="0" applyProtection="0">
      <alignment horizontal="right" vertical="center" indent="1"/>
    </xf>
    <xf numFmtId="176" fontId="49" fillId="30" borderId="8" applyNumberFormat="0" applyBorder="0" applyAlignment="0" applyProtection="0">
      <alignment horizontal="right" vertical="center" indent="1"/>
    </xf>
    <xf numFmtId="176" fontId="49" fillId="31" borderId="8" applyNumberFormat="0" applyBorder="0" applyAlignment="0" applyProtection="0">
      <alignment horizontal="right" vertical="center" indent="1"/>
    </xf>
    <xf numFmtId="0" fontId="50" fillId="0" borderId="5" applyNumberFormat="0" applyFont="0" applyFill="0" applyAlignment="0" applyProtection="0"/>
    <xf numFmtId="176" fontId="44" fillId="32" borderId="5" applyNumberFormat="0" applyAlignment="0" applyProtection="0">
      <alignment horizontal="left" vertical="center" indent="1"/>
    </xf>
    <xf numFmtId="0" fontId="43" fillId="19" borderId="7" applyNumberFormat="0" applyAlignment="0" applyProtection="0">
      <alignment horizontal="left" vertical="center" indent="1"/>
    </xf>
    <xf numFmtId="0" fontId="45" fillId="33" borderId="5" applyNumberFormat="0" applyAlignment="0" applyProtection="0">
      <alignment horizontal="left" vertical="center" indent="1"/>
    </xf>
    <xf numFmtId="0" fontId="45" fillId="34" borderId="5" applyNumberFormat="0" applyAlignment="0" applyProtection="0">
      <alignment horizontal="left" vertical="center" indent="1"/>
    </xf>
    <xf numFmtId="0" fontId="45" fillId="35" borderId="5" applyNumberFormat="0" applyAlignment="0" applyProtection="0">
      <alignment horizontal="left" vertical="center" indent="1"/>
    </xf>
    <xf numFmtId="0" fontId="45" fillId="22" borderId="5" applyNumberFormat="0" applyAlignment="0" applyProtection="0">
      <alignment horizontal="left" vertical="center" indent="1"/>
    </xf>
    <xf numFmtId="0" fontId="45" fillId="21" borderId="7" applyNumberFormat="0" applyAlignment="0" applyProtection="0">
      <alignment horizontal="left" vertical="center" indent="1"/>
    </xf>
    <xf numFmtId="0" fontId="51" fillId="0" borderId="9" applyNumberFormat="0" applyFill="0" applyBorder="0" applyAlignment="0" applyProtection="0"/>
    <xf numFmtId="0" fontId="52" fillId="0" borderId="9" applyBorder="0" applyAlignment="0" applyProtection="0"/>
    <xf numFmtId="0" fontId="51" fillId="20" borderId="7" applyNumberFormat="0" applyAlignment="0" applyProtection="0">
      <alignment horizontal="left" vertical="center" indent="1"/>
    </xf>
    <xf numFmtId="0" fontId="51" fillId="20" borderId="7" applyNumberFormat="0" applyAlignment="0" applyProtection="0">
      <alignment horizontal="left" vertical="center" indent="1"/>
    </xf>
    <xf numFmtId="0" fontId="51" fillId="21" borderId="7" applyNumberFormat="0" applyAlignment="0" applyProtection="0">
      <alignment horizontal="left" vertical="center" indent="1"/>
    </xf>
    <xf numFmtId="176" fontId="53" fillId="21" borderId="7" applyNumberFormat="0" applyProtection="0">
      <alignment horizontal="right" vertical="center"/>
    </xf>
    <xf numFmtId="176" fontId="54" fillId="22" borderId="6" applyNumberFormat="0" applyBorder="0" applyProtection="0">
      <alignment horizontal="right" vertical="center"/>
    </xf>
    <xf numFmtId="176" fontId="53" fillId="22" borderId="7" applyNumberFormat="0" applyBorder="0" applyProtection="0">
      <alignment horizontal="right" vertical="center"/>
    </xf>
    <xf numFmtId="0" fontId="59" fillId="0" borderId="0"/>
    <xf numFmtId="0" fontId="8" fillId="0" borderId="0"/>
    <xf numFmtId="0" fontId="29" fillId="0" borderId="0"/>
    <xf numFmtId="0" fontId="8" fillId="0" borderId="0"/>
    <xf numFmtId="0" fontId="8" fillId="0" borderId="0"/>
    <xf numFmtId="0" fontId="32" fillId="0" borderId="0"/>
    <xf numFmtId="171" fontId="8" fillId="0" borderId="0"/>
    <xf numFmtId="0" fontId="1" fillId="0" borderId="0"/>
    <xf numFmtId="43" fontId="1" fillId="0" borderId="0" applyFont="0" applyFill="0" applyBorder="0" applyAlignment="0" applyProtection="0"/>
    <xf numFmtId="0" fontId="60" fillId="0" borderId="0"/>
    <xf numFmtId="44" fontId="32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237">
    <xf numFmtId="0" fontId="0" fillId="0" borderId="0" xfId="0"/>
    <xf numFmtId="0" fontId="9" fillId="0" borderId="0" xfId="3" applyFont="1" applyAlignment="1">
      <alignment horizontal="left"/>
    </xf>
    <xf numFmtId="0" fontId="11" fillId="0" borderId="0" xfId="4" applyFont="1"/>
    <xf numFmtId="0" fontId="12" fillId="0" borderId="0" xfId="4" applyFont="1"/>
    <xf numFmtId="0" fontId="13" fillId="0" borderId="0" xfId="4" applyFont="1" applyAlignment="1">
      <alignment horizontal="center" vertical="center" wrapText="1"/>
    </xf>
    <xf numFmtId="165" fontId="14" fillId="0" borderId="0" xfId="4" applyNumberFormat="1" applyFont="1" applyAlignment="1">
      <alignment horizontal="center"/>
    </xf>
    <xf numFmtId="0" fontId="15" fillId="0" borderId="0" xfId="4" applyFont="1"/>
    <xf numFmtId="0" fontId="16" fillId="0" borderId="0" xfId="4" applyFont="1"/>
    <xf numFmtId="0" fontId="17" fillId="0" borderId="0" xfId="4" applyFont="1"/>
    <xf numFmtId="0" fontId="8" fillId="0" borderId="0" xfId="4" applyFont="1"/>
    <xf numFmtId="164" fontId="19" fillId="0" borderId="0" xfId="4" applyNumberFormat="1" applyFont="1"/>
    <xf numFmtId="0" fontId="20" fillId="0" borderId="0" xfId="4" applyFont="1"/>
    <xf numFmtId="0" fontId="21" fillId="0" borderId="0" xfId="4" applyFont="1"/>
    <xf numFmtId="164" fontId="20" fillId="0" borderId="0" xfId="4" applyNumberFormat="1" applyFont="1"/>
    <xf numFmtId="1" fontId="8" fillId="0" borderId="0" xfId="5" applyNumberFormat="1" applyFont="1"/>
    <xf numFmtId="0" fontId="19" fillId="0" borderId="0" xfId="4" applyFont="1"/>
    <xf numFmtId="164" fontId="11" fillId="0" borderId="0" xfId="4" applyNumberFormat="1" applyFont="1"/>
    <xf numFmtId="166" fontId="19" fillId="0" borderId="0" xfId="2" applyNumberFormat="1" applyFont="1" applyFill="1"/>
    <xf numFmtId="166" fontId="0" fillId="0" borderId="0" xfId="2" applyNumberFormat="1" applyFont="1" applyFill="1"/>
    <xf numFmtId="166" fontId="0" fillId="0" borderId="0" xfId="2" applyNumberFormat="1" applyFont="1" applyFill="1" applyBorder="1"/>
    <xf numFmtId="38" fontId="8" fillId="0" borderId="0" xfId="4" applyNumberFormat="1" applyFont="1"/>
    <xf numFmtId="1" fontId="19" fillId="0" borderId="0" xfId="5" applyNumberFormat="1" applyFont="1"/>
    <xf numFmtId="164" fontId="8" fillId="0" borderId="0" xfId="4" applyNumberFormat="1" applyFont="1"/>
    <xf numFmtId="0" fontId="8" fillId="0" borderId="0" xfId="3"/>
    <xf numFmtId="1" fontId="8" fillId="0" borderId="0" xfId="6" applyNumberFormat="1" applyFont="1"/>
    <xf numFmtId="1" fontId="8" fillId="0" borderId="0" xfId="0" applyNumberFormat="1" applyFont="1"/>
    <xf numFmtId="168" fontId="8" fillId="0" borderId="0" xfId="7" applyNumberFormat="1" applyFont="1" applyFill="1" applyBorder="1"/>
    <xf numFmtId="0" fontId="8" fillId="0" borderId="0" xfId="8"/>
    <xf numFmtId="1" fontId="8" fillId="0" borderId="0" xfId="4" applyNumberFormat="1" applyFont="1"/>
    <xf numFmtId="168" fontId="0" fillId="0" borderId="0" xfId="1" applyNumberFormat="1" applyFont="1" applyFill="1"/>
    <xf numFmtId="168" fontId="27" fillId="0" borderId="0" xfId="1" applyNumberFormat="1" applyFont="1" applyFill="1" applyAlignment="1">
      <alignment horizontal="center" vertical="center" wrapText="1"/>
    </xf>
    <xf numFmtId="168" fontId="28" fillId="0" borderId="0" xfId="1" applyNumberFormat="1" applyFont="1" applyFill="1" applyAlignment="1">
      <alignment horizontal="center"/>
    </xf>
    <xf numFmtId="168" fontId="8" fillId="0" borderId="0" xfId="1" applyNumberFormat="1" applyFont="1" applyFill="1" applyAlignment="1">
      <alignment horizontal="center"/>
    </xf>
    <xf numFmtId="168" fontId="8" fillId="0" borderId="0" xfId="1" applyNumberFormat="1" applyFont="1" applyFill="1"/>
    <xf numFmtId="168" fontId="8" fillId="0" borderId="0" xfId="1" applyNumberFormat="1" applyFont="1" applyBorder="1"/>
    <xf numFmtId="9" fontId="8" fillId="0" borderId="0" xfId="20" applyFont="1" applyFill="1"/>
    <xf numFmtId="168" fontId="19" fillId="0" borderId="0" xfId="1" applyNumberFormat="1" applyFont="1" applyFill="1"/>
    <xf numFmtId="168" fontId="8" fillId="0" borderId="0" xfId="1" applyNumberFormat="1" applyFont="1"/>
    <xf numFmtId="168" fontId="8" fillId="0" borderId="0" xfId="1" applyNumberFormat="1" applyFont="1" applyAlignment="1">
      <alignment horizontal="right"/>
    </xf>
    <xf numFmtId="168" fontId="19" fillId="0" borderId="0" xfId="1" applyNumberFormat="1" applyFont="1"/>
    <xf numFmtId="7" fontId="8" fillId="0" borderId="0" xfId="4" applyNumberFormat="1" applyFont="1"/>
    <xf numFmtId="43" fontId="8" fillId="0" borderId="0" xfId="1" applyFont="1" applyFill="1"/>
    <xf numFmtId="166" fontId="8" fillId="0" borderId="0" xfId="2" applyNumberFormat="1" applyFont="1" applyFill="1"/>
    <xf numFmtId="0" fontId="18" fillId="0" borderId="0" xfId="4" applyFont="1" applyAlignment="1">
      <alignment horizontal="center"/>
    </xf>
    <xf numFmtId="168" fontId="8" fillId="0" borderId="0" xfId="1" applyNumberFormat="1" applyFont="1" applyFill="1" applyBorder="1"/>
    <xf numFmtId="0" fontId="8" fillId="0" borderId="0" xfId="0" applyFont="1"/>
    <xf numFmtId="44" fontId="0" fillId="0" borderId="0" xfId="2" applyFont="1" applyFill="1"/>
    <xf numFmtId="166" fontId="19" fillId="0" borderId="0" xfId="4" applyNumberFormat="1" applyFont="1"/>
    <xf numFmtId="168" fontId="8" fillId="0" borderId="0" xfId="1" applyNumberFormat="1" applyFont="1" applyFill="1" applyAlignment="1">
      <alignment horizontal="right"/>
    </xf>
    <xf numFmtId="168" fontId="22" fillId="0" borderId="0" xfId="1" applyNumberFormat="1" applyFont="1" applyFill="1"/>
    <xf numFmtId="0" fontId="19" fillId="0" borderId="0" xfId="4" applyFont="1" applyAlignment="1">
      <alignment vertical="center"/>
    </xf>
    <xf numFmtId="0" fontId="8" fillId="0" borderId="0" xfId="4" applyFont="1" applyAlignment="1">
      <alignment vertical="center"/>
    </xf>
    <xf numFmtId="0" fontId="19" fillId="0" borderId="0" xfId="3" applyFont="1" applyAlignment="1">
      <alignment horizontal="left" vertical="center"/>
    </xf>
    <xf numFmtId="0" fontId="20" fillId="0" borderId="0" xfId="4" applyFont="1" applyAlignment="1">
      <alignment vertical="center"/>
    </xf>
    <xf numFmtId="0" fontId="21" fillId="0" borderId="0" xfId="4" applyFont="1" applyAlignment="1">
      <alignment vertical="center"/>
    </xf>
    <xf numFmtId="164" fontId="19" fillId="0" borderId="0" xfId="4" applyNumberFormat="1" applyFont="1" applyAlignment="1">
      <alignment horizontal="center" vertical="center"/>
    </xf>
    <xf numFmtId="165" fontId="19" fillId="0" borderId="0" xfId="4" applyNumberFormat="1" applyFont="1" applyAlignment="1">
      <alignment horizontal="center" vertical="center"/>
    </xf>
    <xf numFmtId="0" fontId="8" fillId="0" borderId="0" xfId="2" applyNumberFormat="1" applyFont="1" applyFill="1" applyAlignment="1">
      <alignment horizontal="fill" vertical="center"/>
    </xf>
    <xf numFmtId="168" fontId="19" fillId="0" borderId="0" xfId="7" applyNumberFormat="1" applyFont="1" applyFill="1" applyAlignment="1">
      <alignment vertical="center"/>
    </xf>
    <xf numFmtId="1" fontId="19" fillId="0" borderId="0" xfId="7" applyNumberFormat="1" applyFont="1" applyFill="1" applyAlignment="1">
      <alignment horizontal="centerContinuous" vertical="center"/>
    </xf>
    <xf numFmtId="38" fontId="8" fillId="0" borderId="0" xfId="3" applyNumberFormat="1" applyAlignment="1">
      <alignment vertical="center"/>
    </xf>
    <xf numFmtId="38" fontId="8" fillId="0" borderId="0" xfId="7" applyNumberFormat="1" applyFont="1" applyFill="1" applyAlignment="1">
      <alignment vertical="center"/>
    </xf>
    <xf numFmtId="38" fontId="8" fillId="0" borderId="0" xfId="4" applyNumberFormat="1" applyFont="1" applyAlignment="1">
      <alignment vertical="center"/>
    </xf>
    <xf numFmtId="1" fontId="19" fillId="0" borderId="0" xfId="5" applyNumberFormat="1" applyFont="1" applyAlignment="1">
      <alignment vertical="center"/>
    </xf>
    <xf numFmtId="164" fontId="8" fillId="0" borderId="0" xfId="4" applyNumberFormat="1" applyFont="1" applyAlignment="1">
      <alignment vertical="center"/>
    </xf>
    <xf numFmtId="1" fontId="8" fillId="0" borderId="0" xfId="6" applyNumberFormat="1" applyFont="1" applyAlignment="1">
      <alignment vertical="center"/>
    </xf>
    <xf numFmtId="1" fontId="8" fillId="0" borderId="0" xfId="5" applyNumberFormat="1" applyFont="1" applyAlignment="1">
      <alignment vertical="center"/>
    </xf>
    <xf numFmtId="168" fontId="8" fillId="0" borderId="0" xfId="7" applyNumberFormat="1" applyFont="1" applyFill="1" applyBorder="1" applyAlignment="1">
      <alignment vertical="center"/>
    </xf>
    <xf numFmtId="0" fontId="8" fillId="0" borderId="0" xfId="4" applyFont="1" applyAlignment="1">
      <alignment horizontal="right" vertical="center"/>
    </xf>
    <xf numFmtId="0" fontId="8" fillId="0" borderId="0" xfId="3" applyAlignment="1">
      <alignment vertical="center"/>
    </xf>
    <xf numFmtId="0" fontId="40" fillId="0" borderId="0" xfId="4" applyFont="1" applyAlignment="1">
      <alignment vertical="center"/>
    </xf>
    <xf numFmtId="168" fontId="19" fillId="0" borderId="0" xfId="7" applyNumberFormat="1" applyFont="1" applyFill="1" applyBorder="1"/>
    <xf numFmtId="1" fontId="19" fillId="0" borderId="0" xfId="4" applyNumberFormat="1" applyFont="1"/>
    <xf numFmtId="43" fontId="8" fillId="0" borderId="0" xfId="4" applyNumberFormat="1" applyFont="1"/>
    <xf numFmtId="167" fontId="0" fillId="0" borderId="0" xfId="2" applyNumberFormat="1" applyFont="1" applyFill="1" applyBorder="1"/>
    <xf numFmtId="43" fontId="8" fillId="0" borderId="0" xfId="90" applyFont="1" applyFill="1"/>
    <xf numFmtId="0" fontId="31" fillId="0" borderId="0" xfId="0" applyFont="1"/>
    <xf numFmtId="0" fontId="8" fillId="0" borderId="0" xfId="30"/>
    <xf numFmtId="41" fontId="8" fillId="0" borderId="0" xfId="30" applyNumberFormat="1"/>
    <xf numFmtId="165" fontId="8" fillId="0" borderId="0" xfId="4" applyNumberFormat="1" applyFont="1" applyAlignment="1">
      <alignment horizontal="center"/>
    </xf>
    <xf numFmtId="174" fontId="8" fillId="0" borderId="0" xfId="4" applyNumberFormat="1" applyFont="1" applyAlignment="1">
      <alignment vertical="center"/>
    </xf>
    <xf numFmtId="41" fontId="8" fillId="0" borderId="0" xfId="1" applyNumberFormat="1" applyFont="1" applyFill="1" applyBorder="1"/>
    <xf numFmtId="41" fontId="8" fillId="0" borderId="0" xfId="2" applyNumberFormat="1" applyFont="1" applyFill="1"/>
    <xf numFmtId="41" fontId="0" fillId="0" borderId="0" xfId="2" applyNumberFormat="1" applyFont="1" applyFill="1"/>
    <xf numFmtId="42" fontId="8" fillId="0" borderId="0" xfId="2" applyNumberFormat="1" applyFont="1" applyFill="1"/>
    <xf numFmtId="42" fontId="0" fillId="0" borderId="0" xfId="2" applyNumberFormat="1" applyFont="1" applyFill="1"/>
    <xf numFmtId="41" fontId="19" fillId="0" borderId="0" xfId="2" applyNumberFormat="1" applyFont="1" applyFill="1"/>
    <xf numFmtId="41" fontId="19" fillId="0" borderId="0" xfId="4" applyNumberFormat="1" applyFont="1"/>
    <xf numFmtId="41" fontId="8" fillId="0" borderId="0" xfId="4" applyNumberFormat="1" applyFont="1"/>
    <xf numFmtId="41" fontId="8" fillId="0" borderId="0" xfId="2" applyNumberFormat="1" applyFont="1"/>
    <xf numFmtId="41" fontId="8" fillId="0" borderId="0" xfId="1" applyNumberFormat="1" applyFont="1" applyBorder="1"/>
    <xf numFmtId="41" fontId="8" fillId="0" borderId="0" xfId="1" applyNumberFormat="1" applyFont="1" applyFill="1"/>
    <xf numFmtId="41" fontId="8" fillId="0" borderId="0" xfId="1" applyNumberFormat="1" applyFont="1"/>
    <xf numFmtId="41" fontId="19" fillId="0" borderId="0" xfId="90" applyNumberFormat="1" applyFont="1" applyFill="1"/>
    <xf numFmtId="41" fontId="8" fillId="0" borderId="0" xfId="90" applyNumberFormat="1" applyFont="1" applyFill="1"/>
    <xf numFmtId="41" fontId="8" fillId="0" borderId="0" xfId="1" applyNumberFormat="1" applyFont="1" applyBorder="1" applyAlignment="1">
      <alignment horizontal="right"/>
    </xf>
    <xf numFmtId="41" fontId="19" fillId="0" borderId="0" xfId="1" applyNumberFormat="1" applyFont="1" applyFill="1"/>
    <xf numFmtId="42" fontId="8" fillId="0" borderId="0" xfId="4" applyNumberFormat="1" applyFont="1" applyAlignment="1">
      <alignment vertical="center"/>
    </xf>
    <xf numFmtId="41" fontId="0" fillId="0" borderId="0" xfId="1" applyNumberFormat="1" applyFont="1" applyFill="1"/>
    <xf numFmtId="41" fontId="22" fillId="0" borderId="0" xfId="1" applyNumberFormat="1" applyFont="1" applyFill="1"/>
    <xf numFmtId="42" fontId="8" fillId="0" borderId="0" xfId="2" applyNumberFormat="1" applyFont="1" applyFill="1" applyAlignment="1">
      <alignment vertical="center"/>
    </xf>
    <xf numFmtId="41" fontId="8" fillId="0" borderId="0" xfId="1" applyNumberFormat="1" applyFont="1" applyFill="1" applyAlignment="1">
      <alignment vertical="center"/>
    </xf>
    <xf numFmtId="41" fontId="8" fillId="0" borderId="0" xfId="2" applyNumberFormat="1" applyFont="1" applyFill="1" applyAlignment="1">
      <alignment horizontal="fill" vertical="center"/>
    </xf>
    <xf numFmtId="42" fontId="8" fillId="0" borderId="0" xfId="1" applyNumberFormat="1" applyFont="1" applyFill="1" applyAlignment="1">
      <alignment vertical="center"/>
    </xf>
    <xf numFmtId="42" fontId="19" fillId="0" borderId="0" xfId="2" applyNumberFormat="1" applyFont="1" applyFill="1" applyAlignment="1">
      <alignment vertical="center"/>
    </xf>
    <xf numFmtId="41" fontId="8" fillId="0" borderId="0" xfId="4" applyNumberFormat="1" applyFont="1" applyAlignment="1">
      <alignment vertical="center"/>
    </xf>
    <xf numFmtId="41" fontId="8" fillId="0" borderId="0" xfId="3" applyNumberFormat="1" applyAlignment="1">
      <alignment vertical="center"/>
    </xf>
    <xf numFmtId="41" fontId="8" fillId="0" borderId="0" xfId="2" applyNumberFormat="1" applyFont="1" applyFill="1" applyAlignment="1">
      <alignment vertical="center"/>
    </xf>
    <xf numFmtId="175" fontId="40" fillId="0" borderId="0" xfId="2" applyNumberFormat="1" applyFont="1" applyFill="1" applyAlignment="1">
      <alignment vertical="center"/>
    </xf>
    <xf numFmtId="43" fontId="8" fillId="0" borderId="0" xfId="1" applyFont="1" applyAlignment="1">
      <alignment vertical="center"/>
    </xf>
    <xf numFmtId="174" fontId="8" fillId="0" borderId="0" xfId="1" applyNumberFormat="1" applyFont="1" applyAlignment="1">
      <alignment vertical="center"/>
    </xf>
    <xf numFmtId="0" fontId="19" fillId="0" borderId="0" xfId="4" applyFont="1" applyAlignment="1">
      <alignment horizontal="centerContinuous" vertical="center"/>
    </xf>
    <xf numFmtId="38" fontId="19" fillId="0" borderId="0" xfId="3" applyNumberFormat="1" applyFont="1" applyAlignment="1">
      <alignment horizontal="centerContinuous" vertical="center"/>
    </xf>
    <xf numFmtId="41" fontId="19" fillId="0" borderId="0" xfId="4" applyNumberFormat="1" applyFont="1" applyAlignment="1">
      <alignment vertical="center"/>
    </xf>
    <xf numFmtId="41" fontId="8" fillId="0" borderId="0" xfId="7" applyNumberFormat="1" applyFont="1" applyFill="1" applyAlignment="1">
      <alignment vertical="center"/>
    </xf>
    <xf numFmtId="41" fontId="19" fillId="0" borderId="0" xfId="7" applyNumberFormat="1" applyFont="1" applyFill="1" applyAlignment="1">
      <alignment vertical="center"/>
    </xf>
    <xf numFmtId="41" fontId="19" fillId="0" borderId="0" xfId="3" applyNumberFormat="1" applyFont="1" applyAlignment="1">
      <alignment vertical="center"/>
    </xf>
    <xf numFmtId="0" fontId="19" fillId="0" borderId="0" xfId="4" applyFont="1" applyAlignment="1">
      <alignment horizontal="right" vertical="center"/>
    </xf>
    <xf numFmtId="0" fontId="31" fillId="0" borderId="0" xfId="2" applyNumberFormat="1" applyFont="1" applyFill="1" applyAlignment="1">
      <alignment horizontal="fill" vertical="center"/>
    </xf>
    <xf numFmtId="0" fontId="55" fillId="0" borderId="0" xfId="4" applyFont="1" applyAlignment="1">
      <alignment horizontal="fill" vertical="center"/>
    </xf>
    <xf numFmtId="42" fontId="19" fillId="0" borderId="0" xfId="2" applyNumberFormat="1" applyFont="1" applyFill="1"/>
    <xf numFmtId="177" fontId="8" fillId="0" borderId="0" xfId="1" applyNumberFormat="1" applyFont="1"/>
    <xf numFmtId="42" fontId="19" fillId="0" borderId="1" xfId="2" applyNumberFormat="1" applyFont="1" applyFill="1" applyBorder="1"/>
    <xf numFmtId="41" fontId="19" fillId="0" borderId="0" xfId="1" applyNumberFormat="1" applyFont="1"/>
    <xf numFmtId="43" fontId="8" fillId="0" borderId="0" xfId="30" applyNumberFormat="1"/>
    <xf numFmtId="0" fontId="56" fillId="0" borderId="0" xfId="4" applyFont="1"/>
    <xf numFmtId="1" fontId="56" fillId="0" borderId="0" xfId="5" applyNumberFormat="1" applyFont="1"/>
    <xf numFmtId="0" fontId="56" fillId="0" borderId="0" xfId="4" applyFont="1" applyAlignment="1">
      <alignment horizontal="right"/>
    </xf>
    <xf numFmtId="168" fontId="57" fillId="0" borderId="0" xfId="1" applyNumberFormat="1" applyFont="1" applyFill="1"/>
    <xf numFmtId="168" fontId="56" fillId="0" borderId="0" xfId="1" applyNumberFormat="1" applyFont="1"/>
    <xf numFmtId="166" fontId="56" fillId="0" borderId="0" xfId="4" applyNumberFormat="1" applyFont="1" applyAlignment="1">
      <alignment horizontal="right"/>
    </xf>
    <xf numFmtId="166" fontId="56" fillId="0" borderId="0" xfId="4" applyNumberFormat="1" applyFont="1"/>
    <xf numFmtId="166" fontId="56" fillId="0" borderId="0" xfId="2" applyNumberFormat="1" applyFont="1" applyFill="1"/>
    <xf numFmtId="0" fontId="58" fillId="0" borderId="0" xfId="0" applyFont="1"/>
    <xf numFmtId="168" fontId="56" fillId="0" borderId="0" xfId="1" applyNumberFormat="1" applyFont="1" applyBorder="1"/>
    <xf numFmtId="1" fontId="56" fillId="0" borderId="0" xfId="4" applyNumberFormat="1" applyFont="1"/>
    <xf numFmtId="0" fontId="61" fillId="0" borderId="0" xfId="32" applyFont="1"/>
    <xf numFmtId="0" fontId="0" fillId="0" borderId="0" xfId="153" applyFont="1"/>
    <xf numFmtId="178" fontId="19" fillId="0" borderId="0" xfId="153" applyNumberFormat="1" applyFont="1" applyAlignment="1">
      <alignment horizontal="left"/>
    </xf>
    <xf numFmtId="0" fontId="32" fillId="0" borderId="0" xfId="153" applyFont="1"/>
    <xf numFmtId="0" fontId="19" fillId="0" borderId="0" xfId="153" applyFont="1"/>
    <xf numFmtId="0" fontId="19" fillId="36" borderId="11" xfId="153" applyFont="1" applyFill="1" applyBorder="1" applyAlignment="1">
      <alignment horizontal="left" vertical="center"/>
    </xf>
    <xf numFmtId="0" fontId="0" fillId="36" borderId="10" xfId="153" applyFont="1" applyFill="1" applyBorder="1" applyAlignment="1">
      <alignment horizontal="left" vertical="center"/>
    </xf>
    <xf numFmtId="0" fontId="0" fillId="36" borderId="12" xfId="153" applyFont="1" applyFill="1" applyBorder="1" applyAlignment="1">
      <alignment horizontal="left" vertical="center"/>
    </xf>
    <xf numFmtId="0" fontId="32" fillId="37" borderId="11" xfId="153" applyFont="1" applyFill="1" applyBorder="1"/>
    <xf numFmtId="0" fontId="32" fillId="37" borderId="10" xfId="153" applyFont="1" applyFill="1" applyBorder="1"/>
    <xf numFmtId="0" fontId="0" fillId="37" borderId="10" xfId="153" applyFont="1" applyFill="1" applyBorder="1"/>
    <xf numFmtId="0" fontId="0" fillId="37" borderId="12" xfId="153" applyFont="1" applyFill="1" applyBorder="1"/>
    <xf numFmtId="0" fontId="32" fillId="0" borderId="0" xfId="153" applyFont="1" applyAlignment="1">
      <alignment horizontal="center" vertical="center"/>
    </xf>
    <xf numFmtId="0" fontId="19" fillId="37" borderId="13" xfId="153" applyFont="1" applyFill="1" applyBorder="1"/>
    <xf numFmtId="179" fontId="32" fillId="37" borderId="0" xfId="154" applyNumberFormat="1" applyFont="1" applyFill="1" applyBorder="1" applyAlignment="1"/>
    <xf numFmtId="0" fontId="0" fillId="37" borderId="0" xfId="153" applyFont="1" applyFill="1"/>
    <xf numFmtId="0" fontId="0" fillId="37" borderId="14" xfId="153" applyFont="1" applyFill="1" applyBorder="1"/>
    <xf numFmtId="0" fontId="32" fillId="37" borderId="15" xfId="153" applyFont="1" applyFill="1" applyBorder="1" applyAlignment="1">
      <alignment horizontal="center"/>
    </xf>
    <xf numFmtId="0" fontId="32" fillId="37" borderId="16" xfId="153" applyFont="1" applyFill="1" applyBorder="1" applyAlignment="1">
      <alignment horizontal="center"/>
    </xf>
    <xf numFmtId="0" fontId="32" fillId="37" borderId="13" xfId="153" applyFont="1" applyFill="1" applyBorder="1" applyAlignment="1">
      <alignment horizontal="center"/>
    </xf>
    <xf numFmtId="179" fontId="32" fillId="37" borderId="0" xfId="153" applyNumberFormat="1" applyFont="1" applyFill="1"/>
    <xf numFmtId="0" fontId="62" fillId="37" borderId="15" xfId="153" applyFont="1" applyFill="1" applyBorder="1"/>
    <xf numFmtId="0" fontId="0" fillId="37" borderId="16" xfId="153" applyFont="1" applyFill="1" applyBorder="1"/>
    <xf numFmtId="0" fontId="0" fillId="37" borderId="17" xfId="153" applyFont="1" applyFill="1" applyBorder="1"/>
    <xf numFmtId="0" fontId="19" fillId="36" borderId="18" xfId="153" applyFont="1" applyFill="1" applyBorder="1" applyAlignment="1">
      <alignment horizontal="left" vertical="center"/>
    </xf>
    <xf numFmtId="0" fontId="0" fillId="36" borderId="19" xfId="153" applyFont="1" applyFill="1" applyBorder="1" applyAlignment="1">
      <alignment horizontal="left" vertical="center"/>
    </xf>
    <xf numFmtId="0" fontId="0" fillId="36" borderId="20" xfId="153" applyFont="1" applyFill="1" applyBorder="1" applyAlignment="1">
      <alignment horizontal="left" vertical="center"/>
    </xf>
    <xf numFmtId="0" fontId="0" fillId="37" borderId="13" xfId="153" applyFont="1" applyFill="1" applyBorder="1"/>
    <xf numFmtId="0" fontId="0" fillId="37" borderId="0" xfId="153" quotePrefix="1" applyFont="1" applyFill="1" applyAlignment="1">
      <alignment horizontal="center"/>
    </xf>
    <xf numFmtId="0" fontId="0" fillId="37" borderId="13" xfId="153" applyFont="1" applyFill="1" applyBorder="1" applyAlignment="1">
      <alignment horizontal="right"/>
    </xf>
    <xf numFmtId="0" fontId="0" fillId="37" borderId="0" xfId="153" applyFont="1" applyFill="1" applyAlignment="1">
      <alignment horizontal="center"/>
    </xf>
    <xf numFmtId="0" fontId="0" fillId="37" borderId="15" xfId="153" applyFont="1" applyFill="1" applyBorder="1" applyAlignment="1">
      <alignment horizontal="center"/>
    </xf>
    <xf numFmtId="0" fontId="0" fillId="37" borderId="16" xfId="153" applyFont="1" applyFill="1" applyBorder="1" applyAlignment="1">
      <alignment horizontal="center"/>
    </xf>
    <xf numFmtId="17" fontId="0" fillId="37" borderId="13" xfId="153" quotePrefix="1" applyNumberFormat="1" applyFont="1" applyFill="1" applyBorder="1" applyAlignment="1">
      <alignment horizontal="center"/>
    </xf>
    <xf numFmtId="168" fontId="0" fillId="37" borderId="0" xfId="155" applyNumberFormat="1" applyFont="1" applyFill="1" applyBorder="1" applyAlignment="1">
      <alignment horizontal="center"/>
    </xf>
    <xf numFmtId="41" fontId="0" fillId="37" borderId="0" xfId="156" applyNumberFormat="1" applyFont="1" applyFill="1" applyBorder="1"/>
    <xf numFmtId="41" fontId="0" fillId="37" borderId="0" xfId="153" applyNumberFormat="1" applyFont="1" applyFill="1"/>
    <xf numFmtId="41" fontId="0" fillId="0" borderId="0" xfId="153" applyNumberFormat="1" applyFont="1"/>
    <xf numFmtId="41" fontId="0" fillId="37" borderId="16" xfId="156" applyNumberFormat="1" applyFont="1" applyFill="1" applyBorder="1"/>
    <xf numFmtId="0" fontId="0" fillId="37" borderId="13" xfId="153" applyFont="1" applyFill="1" applyBorder="1" applyAlignment="1">
      <alignment horizontal="center"/>
    </xf>
    <xf numFmtId="41" fontId="0" fillId="37" borderId="10" xfId="156" applyNumberFormat="1" applyFont="1" applyFill="1" applyBorder="1"/>
    <xf numFmtId="168" fontId="0" fillId="37" borderId="0" xfId="156" applyNumberFormat="1" applyFont="1" applyFill="1" applyBorder="1"/>
    <xf numFmtId="0" fontId="32" fillId="37" borderId="0" xfId="153" applyFont="1" applyFill="1"/>
    <xf numFmtId="0" fontId="0" fillId="37" borderId="0" xfId="153" applyFont="1" applyFill="1" applyAlignment="1">
      <alignment horizontal="right"/>
    </xf>
    <xf numFmtId="17" fontId="0" fillId="37" borderId="13" xfId="153" applyNumberFormat="1" applyFont="1" applyFill="1" applyBorder="1" applyAlignment="1">
      <alignment horizontal="center"/>
    </xf>
    <xf numFmtId="0" fontId="32" fillId="37" borderId="16" xfId="153" applyFont="1" applyFill="1" applyBorder="1"/>
    <xf numFmtId="9" fontId="0" fillId="37" borderId="0" xfId="153" applyNumberFormat="1" applyFont="1" applyFill="1"/>
    <xf numFmtId="0" fontId="61" fillId="37" borderId="15" xfId="153" applyFont="1" applyFill="1" applyBorder="1" applyAlignment="1">
      <alignment horizontal="center"/>
    </xf>
    <xf numFmtId="179" fontId="32" fillId="37" borderId="16" xfId="154" applyNumberFormat="1" applyFont="1" applyFill="1" applyBorder="1"/>
    <xf numFmtId="0" fontId="19" fillId="0" borderId="0" xfId="153" applyFont="1" applyAlignment="1">
      <alignment horizontal="center"/>
    </xf>
    <xf numFmtId="179" fontId="32" fillId="0" borderId="0" xfId="154" applyNumberFormat="1" applyFont="1" applyFill="1"/>
    <xf numFmtId="179" fontId="32" fillId="0" borderId="0" xfId="154" applyNumberFormat="1" applyFont="1"/>
    <xf numFmtId="179" fontId="32" fillId="0" borderId="0" xfId="154" applyNumberFormat="1" applyFont="1" applyBorder="1"/>
    <xf numFmtId="179" fontId="0" fillId="0" borderId="0" xfId="154" applyNumberFormat="1" applyFont="1"/>
    <xf numFmtId="179" fontId="19" fillId="0" borderId="0" xfId="154" applyNumberFormat="1" applyFont="1"/>
    <xf numFmtId="0" fontId="0" fillId="36" borderId="10" xfId="0" applyFill="1" applyBorder="1" applyAlignment="1">
      <alignment horizontal="left" vertical="center"/>
    </xf>
    <xf numFmtId="0" fontId="0" fillId="37" borderId="11" xfId="153" applyFont="1" applyFill="1" applyBorder="1"/>
    <xf numFmtId="0" fontId="32" fillId="37" borderId="13" xfId="0" applyFont="1" applyFill="1" applyBorder="1" applyAlignment="1">
      <alignment horizontal="center" vertical="center"/>
    </xf>
    <xf numFmtId="0" fontId="19" fillId="37" borderId="0" xfId="153" applyFont="1" applyFill="1"/>
    <xf numFmtId="0" fontId="32" fillId="37" borderId="0" xfId="153" applyFont="1" applyFill="1" applyAlignment="1">
      <alignment horizontal="center"/>
    </xf>
    <xf numFmtId="0" fontId="0" fillId="37" borderId="15" xfId="153" applyFont="1" applyFill="1" applyBorder="1"/>
    <xf numFmtId="0" fontId="62" fillId="37" borderId="16" xfId="153" applyFont="1" applyFill="1" applyBorder="1"/>
    <xf numFmtId="0" fontId="0" fillId="36" borderId="19" xfId="0" applyFill="1" applyBorder="1" applyAlignment="1">
      <alignment horizontal="left" vertical="center"/>
    </xf>
    <xf numFmtId="0" fontId="0" fillId="37" borderId="10" xfId="153" applyFont="1" applyFill="1" applyBorder="1" applyAlignment="1">
      <alignment horizontal="center"/>
    </xf>
    <xf numFmtId="10" fontId="0" fillId="37" borderId="0" xfId="20" applyNumberFormat="1" applyFont="1" applyFill="1" applyBorder="1"/>
    <xf numFmtId="17" fontId="0" fillId="37" borderId="0" xfId="153" applyNumberFormat="1" applyFont="1" applyFill="1" applyAlignment="1">
      <alignment horizontal="center"/>
    </xf>
    <xf numFmtId="0" fontId="0" fillId="37" borderId="0" xfId="156" applyNumberFormat="1" applyFont="1" applyFill="1" applyBorder="1" applyAlignment="1">
      <alignment horizontal="center"/>
    </xf>
    <xf numFmtId="0" fontId="32" fillId="37" borderId="15" xfId="0" applyFont="1" applyFill="1" applyBorder="1" applyAlignment="1">
      <alignment horizontal="center" vertical="center"/>
    </xf>
    <xf numFmtId="0" fontId="61" fillId="37" borderId="16" xfId="153" applyFont="1" applyFill="1" applyBorder="1" applyAlignment="1">
      <alignment horizontal="center"/>
    </xf>
    <xf numFmtId="179" fontId="32" fillId="37" borderId="16" xfId="153" applyNumberFormat="1" applyFont="1" applyFill="1" applyBorder="1"/>
    <xf numFmtId="17" fontId="0" fillId="37" borderId="0" xfId="153" quotePrefix="1" applyNumberFormat="1" applyFont="1" applyFill="1" applyAlignment="1">
      <alignment horizontal="center"/>
    </xf>
    <xf numFmtId="17" fontId="0" fillId="37" borderId="15" xfId="153" quotePrefix="1" applyNumberFormat="1" applyFont="1" applyFill="1" applyBorder="1" applyAlignment="1">
      <alignment horizontal="center"/>
    </xf>
    <xf numFmtId="179" fontId="0" fillId="0" borderId="0" xfId="153" applyNumberFormat="1" applyFont="1"/>
    <xf numFmtId="10" fontId="8" fillId="0" borderId="0" xfId="20" applyNumberFormat="1" applyFont="1" applyFill="1"/>
    <xf numFmtId="179" fontId="8" fillId="0" borderId="0" xfId="20" applyNumberFormat="1" applyFont="1" applyFill="1"/>
    <xf numFmtId="38" fontId="8" fillId="0" borderId="0" xfId="4" applyNumberFormat="1" applyFont="1" applyAlignment="1">
      <alignment horizontal="center"/>
    </xf>
    <xf numFmtId="42" fontId="19" fillId="0" borderId="0" xfId="2" applyNumberFormat="1" applyFont="1" applyFill="1" applyBorder="1"/>
    <xf numFmtId="44" fontId="8" fillId="0" borderId="0" xfId="1" applyNumberFormat="1" applyFont="1" applyFill="1"/>
    <xf numFmtId="0" fontId="19" fillId="0" borderId="0" xfId="30" applyFont="1"/>
    <xf numFmtId="0" fontId="8" fillId="0" borderId="0" xfId="30" applyAlignment="1">
      <alignment horizontal="center"/>
    </xf>
    <xf numFmtId="1" fontId="28" fillId="0" borderId="0" xfId="5" applyNumberFormat="1" applyFont="1" applyAlignment="1">
      <alignment vertical="center"/>
    </xf>
    <xf numFmtId="44" fontId="8" fillId="0" borderId="0" xfId="2" applyFont="1" applyAlignment="1">
      <alignment vertical="center"/>
    </xf>
    <xf numFmtId="1" fontId="19" fillId="38" borderId="0" xfId="5" applyNumberFormat="1" applyFont="1" applyFill="1"/>
    <xf numFmtId="0" fontId="8" fillId="38" borderId="0" xfId="4" applyFont="1" applyFill="1"/>
    <xf numFmtId="0" fontId="19" fillId="38" borderId="0" xfId="4" applyFont="1" applyFill="1"/>
    <xf numFmtId="43" fontId="8" fillId="38" borderId="0" xfId="1" applyFont="1" applyFill="1"/>
    <xf numFmtId="41" fontId="19" fillId="38" borderId="0" xfId="1" applyNumberFormat="1" applyFont="1" applyFill="1"/>
    <xf numFmtId="0" fontId="16" fillId="38" borderId="0" xfId="4" applyFont="1" applyFill="1"/>
    <xf numFmtId="17" fontId="0" fillId="37" borderId="15" xfId="153" applyNumberFormat="1" applyFont="1" applyFill="1" applyBorder="1" applyAlignment="1">
      <alignment horizontal="center"/>
    </xf>
    <xf numFmtId="17" fontId="0" fillId="37" borderId="16" xfId="153" quotePrefix="1" applyNumberFormat="1" applyFont="1" applyFill="1" applyBorder="1" applyAlignment="1">
      <alignment horizontal="center"/>
    </xf>
    <xf numFmtId="6" fontId="8" fillId="0" borderId="0" xfId="30" applyNumberFormat="1"/>
    <xf numFmtId="0" fontId="8" fillId="0" borderId="16" xfId="30" applyBorder="1"/>
    <xf numFmtId="6" fontId="8" fillId="0" borderId="16" xfId="30" applyNumberFormat="1" applyBorder="1"/>
    <xf numFmtId="0" fontId="19" fillId="0" borderId="0" xfId="30" applyFont="1" applyAlignment="1">
      <alignment horizontal="left"/>
    </xf>
    <xf numFmtId="0" fontId="63" fillId="0" borderId="0" xfId="30" applyFont="1"/>
    <xf numFmtId="165" fontId="19" fillId="0" borderId="0" xfId="4" applyNumberFormat="1" applyFont="1" applyAlignment="1">
      <alignment horizontal="center"/>
    </xf>
    <xf numFmtId="41" fontId="8" fillId="0" borderId="16" xfId="30" applyNumberFormat="1" applyBorder="1"/>
    <xf numFmtId="38" fontId="8" fillId="0" borderId="16" xfId="30" applyNumberFormat="1" applyBorder="1"/>
    <xf numFmtId="0" fontId="19" fillId="0" borderId="0" xfId="4" applyFont="1" applyAlignment="1">
      <alignment horizontal="center"/>
    </xf>
    <xf numFmtId="38" fontId="19" fillId="0" borderId="0" xfId="3" applyNumberFormat="1" applyFont="1" applyAlignment="1">
      <alignment horizontal="center" vertical="center"/>
    </xf>
    <xf numFmtId="1" fontId="19" fillId="0" borderId="0" xfId="7" applyNumberFormat="1" applyFont="1" applyFill="1" applyAlignment="1">
      <alignment horizontal="center" vertical="center"/>
    </xf>
  </cellXfs>
  <cellStyles count="157">
    <cellStyle name="Accent1 - 20%" xfId="38" xr:uid="{00000000-0005-0000-0000-000000000000}"/>
    <cellStyle name="Accent1 - 40%" xfId="39" xr:uid="{00000000-0005-0000-0000-000001000000}"/>
    <cellStyle name="Accent1 - 60%" xfId="40" xr:uid="{00000000-0005-0000-0000-000002000000}"/>
    <cellStyle name="Accent2 - 20%" xfId="41" xr:uid="{00000000-0005-0000-0000-000003000000}"/>
    <cellStyle name="Accent2 - 40%" xfId="42" xr:uid="{00000000-0005-0000-0000-000004000000}"/>
    <cellStyle name="Accent2 - 60%" xfId="43" xr:uid="{00000000-0005-0000-0000-000005000000}"/>
    <cellStyle name="Accent3 - 20%" xfId="44" xr:uid="{00000000-0005-0000-0000-000006000000}"/>
    <cellStyle name="Accent3 - 40%" xfId="45" xr:uid="{00000000-0005-0000-0000-000007000000}"/>
    <cellStyle name="Accent3 - 60%" xfId="46" xr:uid="{00000000-0005-0000-0000-000008000000}"/>
    <cellStyle name="Accent4 - 20%" xfId="47" xr:uid="{00000000-0005-0000-0000-000009000000}"/>
    <cellStyle name="Accent4 - 40%" xfId="48" xr:uid="{00000000-0005-0000-0000-00000A000000}"/>
    <cellStyle name="Accent4 - 60%" xfId="49" xr:uid="{00000000-0005-0000-0000-00000B000000}"/>
    <cellStyle name="Accent5 - 20%" xfId="50" xr:uid="{00000000-0005-0000-0000-00000C000000}"/>
    <cellStyle name="Accent5 - 40%" xfId="51" xr:uid="{00000000-0005-0000-0000-00000D000000}"/>
    <cellStyle name="Accent5 - 60%" xfId="52" xr:uid="{00000000-0005-0000-0000-00000E000000}"/>
    <cellStyle name="Accent6 - 20%" xfId="53" xr:uid="{00000000-0005-0000-0000-00000F000000}"/>
    <cellStyle name="Accent6 - 40%" xfId="54" xr:uid="{00000000-0005-0000-0000-000010000000}"/>
    <cellStyle name="Accent6 - 60%" xfId="55" xr:uid="{00000000-0005-0000-0000-000011000000}"/>
    <cellStyle name="Comma" xfId="1" builtinId="3"/>
    <cellStyle name="Comma 10" xfId="155" xr:uid="{775902AF-B0B6-4205-A8A4-1A826E5A41D9}"/>
    <cellStyle name="Comma 2" xfId="21" xr:uid="{00000000-0005-0000-0000-000013000000}"/>
    <cellStyle name="Comma 2 2" xfId="22" xr:uid="{00000000-0005-0000-0000-000014000000}"/>
    <cellStyle name="Comma 2 2 2" xfId="156" xr:uid="{DB0F8435-B8CA-4B07-8C8F-F024F1FA3A38}"/>
    <cellStyle name="Comma 3" xfId="23" xr:uid="{00000000-0005-0000-0000-000015000000}"/>
    <cellStyle name="Comma 3 2" xfId="56" xr:uid="{00000000-0005-0000-0000-000016000000}"/>
    <cellStyle name="Comma 3 3" xfId="107" xr:uid="{00000000-0005-0000-0000-000017000000}"/>
    <cellStyle name="Comma 3 4" xfId="150" xr:uid="{F8FBF938-4649-4B87-AA1A-6DE843384CCA}"/>
    <cellStyle name="Comma 4" xfId="24" xr:uid="{00000000-0005-0000-0000-000018000000}"/>
    <cellStyle name="Comma 5" xfId="25" xr:uid="{00000000-0005-0000-0000-000019000000}"/>
    <cellStyle name="Comma 6" xfId="36" xr:uid="{00000000-0005-0000-0000-00001A000000}"/>
    <cellStyle name="Comma 6 2" xfId="73" xr:uid="{00000000-0005-0000-0000-00001B000000}"/>
    <cellStyle name="Comma 6 2 2" xfId="90" xr:uid="{00000000-0005-0000-0000-00001C000000}"/>
    <cellStyle name="Comma 6 2 3" xfId="103" xr:uid="{00000000-0005-0000-0000-00001D000000}"/>
    <cellStyle name="Comma 6 3" xfId="83" xr:uid="{00000000-0005-0000-0000-00001E000000}"/>
    <cellStyle name="Comma 6 4" xfId="96" xr:uid="{00000000-0005-0000-0000-00001F000000}"/>
    <cellStyle name="Comma 7" xfId="67" xr:uid="{00000000-0005-0000-0000-000020000000}"/>
    <cellStyle name="Comma 7 2" xfId="87" xr:uid="{00000000-0005-0000-0000-000021000000}"/>
    <cellStyle name="Comma 7 3" xfId="100" xr:uid="{00000000-0005-0000-0000-000022000000}"/>
    <cellStyle name="Comma 8" xfId="80" xr:uid="{00000000-0005-0000-0000-000023000000}"/>
    <cellStyle name="Comma 9" xfId="93" xr:uid="{00000000-0005-0000-0000-000024000000}"/>
    <cellStyle name="Comma_Preliminary Actual NPC Mapping - Nov08_2009 02 12 - FERC Codes, test" xfId="7" xr:uid="{00000000-0005-0000-0000-000025000000}"/>
    <cellStyle name="Comma0" xfId="9" xr:uid="{00000000-0005-0000-0000-000026000000}"/>
    <cellStyle name="Currency" xfId="2" builtinId="4"/>
    <cellStyle name="Currency 2" xfId="26" xr:uid="{00000000-0005-0000-0000-000028000000}"/>
    <cellStyle name="Currency 2 2" xfId="57" xr:uid="{00000000-0005-0000-0000-000029000000}"/>
    <cellStyle name="Currency 2 2 2" xfId="152" xr:uid="{2AB9EAC1-99A6-4033-B1E7-C7DAF99F6F80}"/>
    <cellStyle name="Currency 3" xfId="35" xr:uid="{00000000-0005-0000-0000-00002A000000}"/>
    <cellStyle name="Currency 3 2" xfId="72" xr:uid="{00000000-0005-0000-0000-00002B000000}"/>
    <cellStyle name="Currency 3 2 2" xfId="89" xr:uid="{00000000-0005-0000-0000-00002C000000}"/>
    <cellStyle name="Currency 3 2 3" xfId="102" xr:uid="{00000000-0005-0000-0000-00002D000000}"/>
    <cellStyle name="Currency 3 3" xfId="82" xr:uid="{00000000-0005-0000-0000-00002E000000}"/>
    <cellStyle name="Currency 3 4" xfId="95" xr:uid="{00000000-0005-0000-0000-00002F000000}"/>
    <cellStyle name="Currency 4" xfId="69" xr:uid="{00000000-0005-0000-0000-000030000000}"/>
    <cellStyle name="Currency No Comma" xfId="10" xr:uid="{00000000-0005-0000-0000-000031000000}"/>
    <cellStyle name="Currency0" xfId="11" xr:uid="{00000000-0005-0000-0000-000032000000}"/>
    <cellStyle name="Date" xfId="12" xr:uid="{00000000-0005-0000-0000-000033000000}"/>
    <cellStyle name="Fixed" xfId="13" xr:uid="{00000000-0005-0000-0000-000034000000}"/>
    <cellStyle name="General" xfId="58" xr:uid="{00000000-0005-0000-0000-000035000000}"/>
    <cellStyle name="Heading 1 2" xfId="76" xr:uid="{00000000-0005-0000-0000-000036000000}"/>
    <cellStyle name="Heading 2 2" xfId="77" xr:uid="{00000000-0005-0000-0000-000037000000}"/>
    <cellStyle name="Hyperlink 2" xfId="59" xr:uid="{00000000-0005-0000-0000-000038000000}"/>
    <cellStyle name="Input 2" xfId="78" xr:uid="{00000000-0005-0000-0000-000039000000}"/>
    <cellStyle name="MCP" xfId="14" xr:uid="{00000000-0005-0000-0000-00003A000000}"/>
    <cellStyle name="nONE" xfId="60" xr:uid="{00000000-0005-0000-0000-00003B000000}"/>
    <cellStyle name="noninput" xfId="15" xr:uid="{00000000-0005-0000-0000-00003C000000}"/>
    <cellStyle name="Normal" xfId="0" builtinId="0"/>
    <cellStyle name="Normal 10" xfId="151" xr:uid="{6230649F-1EDC-4534-9BE6-92BAA673C90D}"/>
    <cellStyle name="Normal 10 2 2" xfId="153" xr:uid="{876F5078-518D-4212-9955-867B41034A14}"/>
    <cellStyle name="Normal 11" xfId="106" xr:uid="{00000000-0005-0000-0000-00003E000000}"/>
    <cellStyle name="Normal 12" xfId="142" xr:uid="{B9EB180E-52EF-4786-9F25-11AA87DC5F84}"/>
    <cellStyle name="Normal 2" xfId="27" xr:uid="{00000000-0005-0000-0000-00003F000000}"/>
    <cellStyle name="Normal 2 2" xfId="28" xr:uid="{00000000-0005-0000-0000-000040000000}"/>
    <cellStyle name="Normal 2 3" xfId="61" xr:uid="{00000000-0005-0000-0000-000041000000}"/>
    <cellStyle name="Normal 3" xfId="29" xr:uid="{00000000-0005-0000-0000-000042000000}"/>
    <cellStyle name="Normal 3 2" xfId="62" xr:uid="{00000000-0005-0000-0000-000043000000}"/>
    <cellStyle name="Normal 3 3" xfId="143" xr:uid="{61C49F53-E726-4EF6-9206-D9F751AE6C26}"/>
    <cellStyle name="Normal 4" xfId="30" xr:uid="{00000000-0005-0000-0000-000044000000}"/>
    <cellStyle name="Normal 4 2" xfId="31" xr:uid="{00000000-0005-0000-0000-000045000000}"/>
    <cellStyle name="Normal 4 2 2" xfId="71" xr:uid="{00000000-0005-0000-0000-000046000000}"/>
    <cellStyle name="Normal 4 2 2 2" xfId="88" xr:uid="{00000000-0005-0000-0000-000047000000}"/>
    <cellStyle name="Normal 4 2 2 3" xfId="101" xr:uid="{00000000-0005-0000-0000-000048000000}"/>
    <cellStyle name="Normal 4 2 3" xfId="81" xr:uid="{00000000-0005-0000-0000-000049000000}"/>
    <cellStyle name="Normal 4 2 4" xfId="94" xr:uid="{00000000-0005-0000-0000-00004A000000}"/>
    <cellStyle name="Normal 4 3" xfId="144" xr:uid="{68EF208F-D704-467D-AB89-D8A7B44B99B2}"/>
    <cellStyle name="Normal 5" xfId="32" xr:uid="{00000000-0005-0000-0000-00004B000000}"/>
    <cellStyle name="Normal 5 2" xfId="145" xr:uid="{382317AD-A465-4A1B-8DDF-B04D5587639B}"/>
    <cellStyle name="Normal 6" xfId="33" xr:uid="{00000000-0005-0000-0000-00004C000000}"/>
    <cellStyle name="Normal 7" xfId="63" xr:uid="{00000000-0005-0000-0000-00004D000000}"/>
    <cellStyle name="Normal 7 2" xfId="75" xr:uid="{00000000-0005-0000-0000-00004E000000}"/>
    <cellStyle name="Normal 7 2 2" xfId="92" xr:uid="{00000000-0005-0000-0000-00004F000000}"/>
    <cellStyle name="Normal 7 2 3" xfId="105" xr:uid="{00000000-0005-0000-0000-000050000000}"/>
    <cellStyle name="Normal 7 3" xfId="85" xr:uid="{00000000-0005-0000-0000-000051000000}"/>
    <cellStyle name="Normal 7 4" xfId="98" xr:uid="{00000000-0005-0000-0000-000052000000}"/>
    <cellStyle name="Normal 7 5" xfId="146" xr:uid="{F7BD7FE0-C334-4FE6-8B23-D9A8AE1EA10E}"/>
    <cellStyle name="Normal 8" xfId="68" xr:uid="{00000000-0005-0000-0000-000053000000}"/>
    <cellStyle name="Normal 8 2" xfId="148" xr:uid="{4D23C17A-E32C-4E4D-92B4-AEDB89BDFBD1}"/>
    <cellStyle name="Normal 8 3" xfId="147" xr:uid="{A93E0B1C-8BE6-4960-A1BB-0F1A462F5029}"/>
    <cellStyle name="Normal 9" xfId="66" xr:uid="{00000000-0005-0000-0000-000054000000}"/>
    <cellStyle name="Normal 9 2" xfId="86" xr:uid="{00000000-0005-0000-0000-000055000000}"/>
    <cellStyle name="Normal 9 3" xfId="99" xr:uid="{00000000-0005-0000-0000-000056000000}"/>
    <cellStyle name="Normal 9 4" xfId="149" xr:uid="{992AAFD1-9A0F-40F1-A365-0F6083FD950A}"/>
    <cellStyle name="Normal_Actual NPC 2004 Workbook Clean up" xfId="4" xr:uid="{00000000-0005-0000-0000-000057000000}"/>
    <cellStyle name="Normal_L&amp;R, Type I (00)" xfId="6" xr:uid="{00000000-0005-0000-0000-000059000000}"/>
    <cellStyle name="Normal_Preliminary Actual NPC Mapping - Nov08_2009 02 12 - FERC Codes, test" xfId="3" xr:uid="{00000000-0005-0000-0000-00005A000000}"/>
    <cellStyle name="Normal_Type I (00)" xfId="5" xr:uid="{00000000-0005-0000-0000-00005D000000}"/>
    <cellStyle name="Normal_Wyoming PCAM - 10 year Deferral - Calculation (Settlement Revision)" xfId="8" xr:uid="{00000000-0005-0000-0000-00005E000000}"/>
    <cellStyle name="Password" xfId="16" xr:uid="{00000000-0005-0000-0000-00005F000000}"/>
    <cellStyle name="Percent" xfId="20" builtinId="5"/>
    <cellStyle name="Percent 2" xfId="34" xr:uid="{00000000-0005-0000-0000-000061000000}"/>
    <cellStyle name="Percent 2 2 2" xfId="154" xr:uid="{9195C509-DDE7-4BAE-B39B-414FAF558D5A}"/>
    <cellStyle name="Percent 3" xfId="37" xr:uid="{00000000-0005-0000-0000-000062000000}"/>
    <cellStyle name="Percent 3 2" xfId="74" xr:uid="{00000000-0005-0000-0000-000063000000}"/>
    <cellStyle name="Percent 3 2 2" xfId="91" xr:uid="{00000000-0005-0000-0000-000064000000}"/>
    <cellStyle name="Percent 3 2 3" xfId="104" xr:uid="{00000000-0005-0000-0000-000065000000}"/>
    <cellStyle name="Percent 3 3" xfId="84" xr:uid="{00000000-0005-0000-0000-000066000000}"/>
    <cellStyle name="Percent 3 4" xfId="97" xr:uid="{00000000-0005-0000-0000-000067000000}"/>
    <cellStyle name="Percent 4" xfId="70" xr:uid="{00000000-0005-0000-0000-000068000000}"/>
    <cellStyle name="SAPBorder" xfId="126" xr:uid="{00000000-0005-0000-0000-000069000000}"/>
    <cellStyle name="SAPDataCell" xfId="109" xr:uid="{00000000-0005-0000-0000-00006A000000}"/>
    <cellStyle name="SAPDataTotalCell" xfId="110" xr:uid="{00000000-0005-0000-0000-00006B000000}"/>
    <cellStyle name="SAPDimensionCell" xfId="108" xr:uid="{00000000-0005-0000-0000-00006C000000}"/>
    <cellStyle name="SAPEditableDataCell" xfId="111" xr:uid="{00000000-0005-0000-0000-00006D000000}"/>
    <cellStyle name="SAPEditableDataTotalCell" xfId="114" xr:uid="{00000000-0005-0000-0000-00006E000000}"/>
    <cellStyle name="SAPEmphasized" xfId="134" xr:uid="{00000000-0005-0000-0000-00006F000000}"/>
    <cellStyle name="SAPEmphasizedEditableDataCell" xfId="136" xr:uid="{00000000-0005-0000-0000-000070000000}"/>
    <cellStyle name="SAPEmphasizedEditableDataTotalCell" xfId="137" xr:uid="{00000000-0005-0000-0000-000071000000}"/>
    <cellStyle name="SAPEmphasizedLockedDataCell" xfId="140" xr:uid="{00000000-0005-0000-0000-000072000000}"/>
    <cellStyle name="SAPEmphasizedLockedDataTotalCell" xfId="141" xr:uid="{00000000-0005-0000-0000-000073000000}"/>
    <cellStyle name="SAPEmphasizedReadonlyDataCell" xfId="138" xr:uid="{00000000-0005-0000-0000-000074000000}"/>
    <cellStyle name="SAPEmphasizedReadonlyDataTotalCell" xfId="139" xr:uid="{00000000-0005-0000-0000-000075000000}"/>
    <cellStyle name="SAPEmphasizedTotal" xfId="135" xr:uid="{00000000-0005-0000-0000-000076000000}"/>
    <cellStyle name="SAPExceptionLevel1" xfId="117" xr:uid="{00000000-0005-0000-0000-000077000000}"/>
    <cellStyle name="SAPExceptionLevel2" xfId="118" xr:uid="{00000000-0005-0000-0000-000078000000}"/>
    <cellStyle name="SAPExceptionLevel3" xfId="119" xr:uid="{00000000-0005-0000-0000-000079000000}"/>
    <cellStyle name="SAPExceptionLevel4" xfId="120" xr:uid="{00000000-0005-0000-0000-00007A000000}"/>
    <cellStyle name="SAPExceptionLevel5" xfId="121" xr:uid="{00000000-0005-0000-0000-00007B000000}"/>
    <cellStyle name="SAPExceptionLevel6" xfId="122" xr:uid="{00000000-0005-0000-0000-00007C000000}"/>
    <cellStyle name="SAPExceptionLevel7" xfId="123" xr:uid="{00000000-0005-0000-0000-00007D000000}"/>
    <cellStyle name="SAPExceptionLevel8" xfId="124" xr:uid="{00000000-0005-0000-0000-00007E000000}"/>
    <cellStyle name="SAPExceptionLevel9" xfId="125" xr:uid="{00000000-0005-0000-0000-00007F000000}"/>
    <cellStyle name="SAPHierarchyCell0" xfId="129" xr:uid="{00000000-0005-0000-0000-000080000000}"/>
    <cellStyle name="SAPHierarchyCell1" xfId="130" xr:uid="{00000000-0005-0000-0000-000081000000}"/>
    <cellStyle name="SAPHierarchyCell2" xfId="131" xr:uid="{00000000-0005-0000-0000-000082000000}"/>
    <cellStyle name="SAPHierarchyCell3" xfId="132" xr:uid="{00000000-0005-0000-0000-000083000000}"/>
    <cellStyle name="SAPHierarchyCell4" xfId="133" xr:uid="{00000000-0005-0000-0000-000084000000}"/>
    <cellStyle name="SAPLockedDataCell" xfId="113" xr:uid="{00000000-0005-0000-0000-000085000000}"/>
    <cellStyle name="SAPLockedDataTotalCell" xfId="116" xr:uid="{00000000-0005-0000-0000-000086000000}"/>
    <cellStyle name="SAPMemberCell" xfId="127" xr:uid="{00000000-0005-0000-0000-000087000000}"/>
    <cellStyle name="SAPMemberTotalCell" xfId="128" xr:uid="{00000000-0005-0000-0000-000088000000}"/>
    <cellStyle name="SAPReadonlyDataCell" xfId="112" xr:uid="{00000000-0005-0000-0000-000089000000}"/>
    <cellStyle name="SAPReadonlyDataTotalCell" xfId="115" xr:uid="{00000000-0005-0000-0000-00008A000000}"/>
    <cellStyle name="Sheet Title" xfId="64" xr:uid="{00000000-0005-0000-0000-00008B000000}"/>
    <cellStyle name="Total 2" xfId="79" xr:uid="{00000000-0005-0000-0000-00008C000000}"/>
    <cellStyle name="TRANSMISSION RELIABILITY PORTION OF PROJECT" xfId="65" xr:uid="{00000000-0005-0000-0000-00008D000000}"/>
    <cellStyle name="Unprot" xfId="17" xr:uid="{00000000-0005-0000-0000-00008E000000}"/>
    <cellStyle name="Unprot$" xfId="18" xr:uid="{00000000-0005-0000-0000-00008F000000}"/>
    <cellStyle name="Unprotect" xfId="19" xr:uid="{00000000-0005-0000-0000-000090000000}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T368"/>
  <sheetViews>
    <sheetView tabSelected="1" workbookViewId="0">
      <pane ySplit="2" topLeftCell="A3" activePane="bottomLeft" state="frozen"/>
      <selection activeCell="A344" sqref="A344:XFD345"/>
      <selection pane="bottomLeft"/>
    </sheetView>
  </sheetViews>
  <sheetFormatPr defaultColWidth="9.42578125" defaultRowHeight="12" customHeight="1"/>
  <cols>
    <col min="1" max="2" width="2.7109375" style="9" customWidth="1"/>
    <col min="3" max="3" width="34.5703125" style="9" bestFit="1" customWidth="1"/>
    <col min="4" max="5" width="2.7109375" style="9" customWidth="1"/>
    <col min="6" max="6" width="18.140625" style="39" customWidth="1"/>
    <col min="7" max="7" width="15.140625" style="37" bestFit="1" customWidth="1"/>
    <col min="8" max="9" width="14.28515625" style="37" customWidth="1"/>
    <col min="10" max="10" width="14.28515625" style="33" customWidth="1"/>
    <col min="11" max="11" width="15.140625" style="37" bestFit="1" customWidth="1"/>
    <col min="12" max="13" width="15.7109375" style="37" bestFit="1" customWidth="1"/>
    <col min="14" max="14" width="15.140625" style="37" bestFit="1" customWidth="1"/>
    <col min="15" max="15" width="14.28515625" style="37" customWidth="1"/>
    <col min="16" max="16" width="14.28515625" style="33" customWidth="1"/>
    <col min="17" max="17" width="14.28515625" style="37" customWidth="1"/>
    <col min="18" max="18" width="15.140625" style="34" bestFit="1" customWidth="1"/>
    <col min="19" max="19" width="9.42578125" style="34"/>
    <col min="20" max="20" width="9.42578125" style="33"/>
    <col min="21" max="16384" width="9.42578125" style="37"/>
  </cols>
  <sheetData>
    <row r="1" spans="1:20" s="9" customFormat="1" ht="18">
      <c r="A1" s="1" t="s">
        <v>206</v>
      </c>
    </row>
    <row r="2" spans="1:20" s="6" customFormat="1" ht="15.75">
      <c r="B2" s="2"/>
      <c r="C2" s="3"/>
      <c r="D2" s="3"/>
      <c r="E2" s="3"/>
      <c r="F2" s="4" t="s">
        <v>79</v>
      </c>
      <c r="G2" s="5">
        <f>'Net Position Balancing'!E1</f>
        <v>44927</v>
      </c>
      <c r="H2" s="5">
        <f>'Net Position Balancing'!F1</f>
        <v>44958</v>
      </c>
      <c r="I2" s="5">
        <f>'Net Position Balancing'!G1</f>
        <v>44986</v>
      </c>
      <c r="J2" s="5">
        <f>'Net Position Balancing'!H1</f>
        <v>45017</v>
      </c>
      <c r="K2" s="5">
        <f>'Net Position Balancing'!I1</f>
        <v>45047</v>
      </c>
      <c r="L2" s="5">
        <f>'Net Position Balancing'!J1</f>
        <v>45078</v>
      </c>
      <c r="M2" s="5">
        <f>'Net Position Balancing'!K1</f>
        <v>45108</v>
      </c>
      <c r="N2" s="5">
        <f>'Net Position Balancing'!L1</f>
        <v>45139</v>
      </c>
      <c r="O2" s="5">
        <f>'Net Position Balancing'!M1</f>
        <v>45170</v>
      </c>
      <c r="P2" s="5">
        <f>'Net Position Balancing'!N1</f>
        <v>45200</v>
      </c>
      <c r="Q2" s="5">
        <f>'Net Position Balancing'!O1</f>
        <v>45231</v>
      </c>
      <c r="R2" s="5">
        <f>'Net Position Balancing'!P1</f>
        <v>45261</v>
      </c>
    </row>
    <row r="3" spans="1:20" s="7" customFormat="1" ht="12" customHeight="1">
      <c r="B3" s="8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</row>
    <row r="4" spans="1:20" s="9" customFormat="1" ht="12.75">
      <c r="F4" s="10"/>
    </row>
    <row r="5" spans="1:20" s="9" customFormat="1" ht="12.75">
      <c r="B5" s="11"/>
      <c r="C5" s="12"/>
      <c r="D5" s="12"/>
      <c r="E5" s="12"/>
      <c r="F5" s="13"/>
    </row>
    <row r="6" spans="1:20" s="6" customFormat="1" ht="15.75">
      <c r="A6" s="9"/>
      <c r="B6" s="14"/>
      <c r="C6" s="9"/>
      <c r="D6" s="9"/>
      <c r="E6" s="9"/>
      <c r="F6" s="16"/>
    </row>
    <row r="7" spans="1:20" s="9" customFormat="1" ht="12.75">
      <c r="A7" s="15" t="s">
        <v>0</v>
      </c>
      <c r="F7" s="15"/>
    </row>
    <row r="8" spans="1:20" s="9" customFormat="1" ht="12.75">
      <c r="A8" s="15"/>
      <c r="B8" s="9" t="s">
        <v>1</v>
      </c>
      <c r="F8" s="15"/>
    </row>
    <row r="9" spans="1:20" s="9" customFormat="1" ht="12.75">
      <c r="C9" s="20" t="s">
        <v>2</v>
      </c>
      <c r="D9" s="20"/>
      <c r="E9" s="20"/>
      <c r="F9" s="84">
        <f t="shared" ref="F9:F11" si="0">SUM(G9:R9)</f>
        <v>0</v>
      </c>
      <c r="G9" s="85">
        <f>'WIJAM NPC Before Balancing'!G9</f>
        <v>0</v>
      </c>
      <c r="H9" s="85">
        <f>'WIJAM NPC Before Balancing'!H9</f>
        <v>0</v>
      </c>
      <c r="I9" s="85">
        <f>'WIJAM NPC Before Balancing'!I9</f>
        <v>0</v>
      </c>
      <c r="J9" s="85">
        <f>'WIJAM NPC Before Balancing'!J9</f>
        <v>0</v>
      </c>
      <c r="K9" s="85">
        <f>'WIJAM NPC Before Balancing'!K9</f>
        <v>0</v>
      </c>
      <c r="L9" s="85">
        <f>'WIJAM NPC Before Balancing'!L9</f>
        <v>0</v>
      </c>
      <c r="M9" s="85">
        <f>'WIJAM NPC Before Balancing'!M9</f>
        <v>0</v>
      </c>
      <c r="N9" s="85">
        <f>'WIJAM NPC Before Balancing'!N9</f>
        <v>0</v>
      </c>
      <c r="O9" s="85">
        <f>'WIJAM NPC Before Balancing'!O9</f>
        <v>0</v>
      </c>
      <c r="P9" s="85">
        <f>'WIJAM NPC Before Balancing'!P9</f>
        <v>0</v>
      </c>
      <c r="Q9" s="85">
        <f>'WIJAM NPC Before Balancing'!Q9</f>
        <v>0</v>
      </c>
      <c r="R9" s="85">
        <f>'WIJAM NPC Before Balancing'!R9</f>
        <v>0</v>
      </c>
      <c r="T9" s="76"/>
    </row>
    <row r="10" spans="1:20" s="9" customFormat="1" ht="12.75">
      <c r="C10" s="20" t="s">
        <v>3</v>
      </c>
      <c r="D10" s="20"/>
      <c r="E10" s="20"/>
      <c r="F10" s="82">
        <f t="shared" ref="F10" si="1">SUM(G10:R10)</f>
        <v>0</v>
      </c>
      <c r="G10" s="83">
        <f>'WIJAM NPC Before Balancing'!G10</f>
        <v>0</v>
      </c>
      <c r="H10" s="83">
        <f>'WIJAM NPC Before Balancing'!H10</f>
        <v>0</v>
      </c>
      <c r="I10" s="83">
        <f>'WIJAM NPC Before Balancing'!I10</f>
        <v>0</v>
      </c>
      <c r="J10" s="83">
        <f>'WIJAM NPC Before Balancing'!J10</f>
        <v>0</v>
      </c>
      <c r="K10" s="83">
        <f>'WIJAM NPC Before Balancing'!K10</f>
        <v>0</v>
      </c>
      <c r="L10" s="83">
        <f>'WIJAM NPC Before Balancing'!L10</f>
        <v>0</v>
      </c>
      <c r="M10" s="83">
        <f>'WIJAM NPC Before Balancing'!M10</f>
        <v>0</v>
      </c>
      <c r="N10" s="83">
        <f>'WIJAM NPC Before Balancing'!N10</f>
        <v>0</v>
      </c>
      <c r="O10" s="83">
        <f>'WIJAM NPC Before Balancing'!O10</f>
        <v>0</v>
      </c>
      <c r="P10" s="83">
        <f>'WIJAM NPC Before Balancing'!P10</f>
        <v>0</v>
      </c>
      <c r="Q10" s="83">
        <f>'WIJAM NPC Before Balancing'!Q10</f>
        <v>0</v>
      </c>
      <c r="R10" s="83">
        <f>'WIJAM NPC Before Balancing'!R10</f>
        <v>0</v>
      </c>
      <c r="T10" s="76"/>
    </row>
    <row r="11" spans="1:20" s="9" customFormat="1" ht="12.75">
      <c r="C11" s="20" t="s">
        <v>218</v>
      </c>
      <c r="D11" s="20"/>
      <c r="E11" s="20"/>
      <c r="F11" s="82">
        <f t="shared" si="0"/>
        <v>0</v>
      </c>
      <c r="G11" s="83">
        <f>'WIJAM NPC Before Balancing'!G11</f>
        <v>0</v>
      </c>
      <c r="H11" s="83">
        <f>'WIJAM NPC Before Balancing'!H11</f>
        <v>0</v>
      </c>
      <c r="I11" s="83">
        <f>'WIJAM NPC Before Balancing'!I11</f>
        <v>0</v>
      </c>
      <c r="J11" s="83">
        <f>'WIJAM NPC Before Balancing'!J11</f>
        <v>0</v>
      </c>
      <c r="K11" s="83">
        <f>'WIJAM NPC Before Balancing'!K11</f>
        <v>0</v>
      </c>
      <c r="L11" s="83">
        <f>'WIJAM NPC Before Balancing'!L11</f>
        <v>0</v>
      </c>
      <c r="M11" s="83">
        <f>'WIJAM NPC Before Balancing'!M11</f>
        <v>0</v>
      </c>
      <c r="N11" s="83">
        <f>'WIJAM NPC Before Balancing'!N11</f>
        <v>0</v>
      </c>
      <c r="O11" s="83">
        <f>'WIJAM NPC Before Balancing'!O11</f>
        <v>0</v>
      </c>
      <c r="P11" s="83">
        <f>'WIJAM NPC Before Balancing'!P11</f>
        <v>0</v>
      </c>
      <c r="Q11" s="83">
        <f>'WIJAM NPC Before Balancing'!Q11</f>
        <v>0</v>
      </c>
      <c r="R11" s="83">
        <f>'WIJAM NPC Before Balancing'!R11</f>
        <v>0</v>
      </c>
      <c r="T11" s="76"/>
    </row>
    <row r="12" spans="1:20" s="9" customFormat="1" ht="12.75">
      <c r="C12" s="20"/>
      <c r="D12" s="20"/>
      <c r="E12" s="20"/>
      <c r="F12" s="118" t="s">
        <v>85</v>
      </c>
      <c r="G12" s="118" t="s">
        <v>85</v>
      </c>
      <c r="H12" s="118" t="s">
        <v>85</v>
      </c>
      <c r="I12" s="118" t="s">
        <v>85</v>
      </c>
      <c r="J12" s="118" t="s">
        <v>85</v>
      </c>
      <c r="K12" s="118" t="s">
        <v>85</v>
      </c>
      <c r="L12" s="118" t="s">
        <v>85</v>
      </c>
      <c r="M12" s="118" t="s">
        <v>85</v>
      </c>
      <c r="N12" s="118" t="s">
        <v>85</v>
      </c>
      <c r="O12" s="118" t="s">
        <v>85</v>
      </c>
      <c r="P12" s="118" t="s">
        <v>85</v>
      </c>
      <c r="Q12" s="118" t="s">
        <v>85</v>
      </c>
      <c r="R12" s="118" t="s">
        <v>85</v>
      </c>
      <c r="T12" s="76"/>
    </row>
    <row r="13" spans="1:20" s="9" customFormat="1" ht="12.75">
      <c r="B13" s="20" t="s">
        <v>4</v>
      </c>
      <c r="F13" s="84">
        <f>SUM(G13:R13)</f>
        <v>0</v>
      </c>
      <c r="G13" s="85">
        <f t="shared" ref="G13:R13" si="2">SUM(G9:G11)</f>
        <v>0</v>
      </c>
      <c r="H13" s="85">
        <f t="shared" si="2"/>
        <v>0</v>
      </c>
      <c r="I13" s="85">
        <f t="shared" si="2"/>
        <v>0</v>
      </c>
      <c r="J13" s="85">
        <f t="shared" si="2"/>
        <v>0</v>
      </c>
      <c r="K13" s="85">
        <f t="shared" si="2"/>
        <v>0</v>
      </c>
      <c r="L13" s="85">
        <f t="shared" si="2"/>
        <v>0</v>
      </c>
      <c r="M13" s="85">
        <f t="shared" si="2"/>
        <v>0</v>
      </c>
      <c r="N13" s="85">
        <f t="shared" si="2"/>
        <v>0</v>
      </c>
      <c r="O13" s="85">
        <f t="shared" si="2"/>
        <v>0</v>
      </c>
      <c r="P13" s="85">
        <f t="shared" si="2"/>
        <v>0</v>
      </c>
      <c r="Q13" s="85">
        <f t="shared" si="2"/>
        <v>0</v>
      </c>
      <c r="R13" s="85">
        <f t="shared" si="2"/>
        <v>0</v>
      </c>
      <c r="T13" s="76"/>
    </row>
    <row r="14" spans="1:20" s="9" customFormat="1" ht="12.75">
      <c r="B14" s="20"/>
      <c r="F14" s="86"/>
      <c r="G14" s="83"/>
      <c r="H14" s="83"/>
      <c r="I14" s="83"/>
      <c r="J14" s="83"/>
      <c r="K14" s="83"/>
      <c r="L14" s="83"/>
      <c r="M14" s="83"/>
      <c r="N14" s="83"/>
      <c r="O14" s="83"/>
      <c r="P14" s="83"/>
      <c r="Q14" s="83"/>
      <c r="R14" s="83"/>
      <c r="T14" s="76"/>
    </row>
    <row r="15" spans="1:20" s="9" customFormat="1" ht="12.75">
      <c r="B15" s="20" t="s">
        <v>77</v>
      </c>
      <c r="F15" s="86"/>
      <c r="G15" s="83"/>
      <c r="H15" s="83"/>
      <c r="I15" s="83"/>
      <c r="J15" s="83"/>
      <c r="K15" s="83"/>
      <c r="L15" s="83"/>
      <c r="M15" s="83"/>
      <c r="N15" s="83"/>
      <c r="O15" s="83"/>
      <c r="P15" s="83"/>
      <c r="Q15" s="83"/>
      <c r="R15" s="83"/>
      <c r="T15" s="76"/>
    </row>
    <row r="16" spans="1:20" s="9" customFormat="1" ht="12.75">
      <c r="B16" s="20"/>
      <c r="C16" s="9" t="s">
        <v>77</v>
      </c>
      <c r="F16" s="84">
        <f t="shared" ref="F16:F17" ca="1" si="3">SUM(G16:R16)</f>
        <v>1058263.7023184362</v>
      </c>
      <c r="G16" s="85">
        <f ca="1">'WIJAM NPC Before Balancing'!G16-'Net Position Balancing'!E23</f>
        <v>0</v>
      </c>
      <c r="H16" s="85">
        <f ca="1">'WIJAM NPC Before Balancing'!H16-'Net Position Balancing'!F23</f>
        <v>0</v>
      </c>
      <c r="I16" s="85">
        <f ca="1">'WIJAM NPC Before Balancing'!I16-'Net Position Balancing'!G23</f>
        <v>0</v>
      </c>
      <c r="J16" s="85">
        <f ca="1">'WIJAM NPC Before Balancing'!J16-'Net Position Balancing'!H23</f>
        <v>0</v>
      </c>
      <c r="K16" s="85">
        <f ca="1">'WIJAM NPC Before Balancing'!K16-'Net Position Balancing'!I23</f>
        <v>0</v>
      </c>
      <c r="L16" s="85">
        <f ca="1">'WIJAM NPC Before Balancing'!L16-'Net Position Balancing'!J23</f>
        <v>0</v>
      </c>
      <c r="M16" s="85">
        <f ca="1">'WIJAM NPC Before Balancing'!M16-'Net Position Balancing'!K23</f>
        <v>0</v>
      </c>
      <c r="N16" s="85">
        <f ca="1">'WIJAM NPC Before Balancing'!N16-'Net Position Balancing'!L23</f>
        <v>0</v>
      </c>
      <c r="O16" s="85">
        <f ca="1">'WIJAM NPC Before Balancing'!O16-'Net Position Balancing'!M23</f>
        <v>448682.4450133692</v>
      </c>
      <c r="P16" s="85">
        <f ca="1">'WIJAM NPC Before Balancing'!P16-'Net Position Balancing'!N23</f>
        <v>609581.25730506703</v>
      </c>
      <c r="Q16" s="85">
        <f ca="1">'WIJAM NPC Before Balancing'!Q16-'Net Position Balancing'!O23</f>
        <v>0</v>
      </c>
      <c r="R16" s="85">
        <f ca="1">'WIJAM NPC Before Balancing'!R16-'Net Position Balancing'!P23</f>
        <v>0</v>
      </c>
      <c r="T16" s="76"/>
    </row>
    <row r="17" spans="1:20" s="9" customFormat="1" ht="12.75">
      <c r="B17" s="20"/>
      <c r="C17" s="9" t="s">
        <v>117</v>
      </c>
      <c r="F17" s="82">
        <f t="shared" si="3"/>
        <v>1324783.4393806248</v>
      </c>
      <c r="G17" s="83">
        <f>'WIJAM NPC Before Balancing'!G17</f>
        <v>219496.17168636253</v>
      </c>
      <c r="H17" s="83">
        <f>'WIJAM NPC Before Balancing'!H17</f>
        <v>113421.48053053359</v>
      </c>
      <c r="I17" s="83">
        <f>'WIJAM NPC Before Balancing'!I17</f>
        <v>145980.79832711921</v>
      </c>
      <c r="J17" s="83">
        <f>'WIJAM NPC Before Balancing'!J17</f>
        <v>134052.20393334294</v>
      </c>
      <c r="K17" s="83">
        <f>'WIJAM NPC Before Balancing'!K17</f>
        <v>21388.362711208665</v>
      </c>
      <c r="L17" s="83">
        <f>'WIJAM NPC Before Balancing'!L17</f>
        <v>56271.511676889488</v>
      </c>
      <c r="M17" s="83">
        <f>'WIJAM NPC Before Balancing'!M17</f>
        <v>151990.35414837973</v>
      </c>
      <c r="N17" s="83">
        <f>'WIJAM NPC Before Balancing'!N17</f>
        <v>112089.2182752731</v>
      </c>
      <c r="O17" s="83">
        <f>'WIJAM NPC Before Balancing'!O17</f>
        <v>80962.736336972885</v>
      </c>
      <c r="P17" s="83">
        <f>'WIJAM NPC Before Balancing'!P17</f>
        <v>121368.16877695487</v>
      </c>
      <c r="Q17" s="83">
        <f>'WIJAM NPC Before Balancing'!Q17</f>
        <v>71538.397031595348</v>
      </c>
      <c r="R17" s="83">
        <f>'WIJAM NPC Before Balancing'!R17</f>
        <v>96224.035945992422</v>
      </c>
      <c r="T17" s="76"/>
    </row>
    <row r="18" spans="1:20" s="9" customFormat="1" ht="12.75">
      <c r="B18" s="20"/>
      <c r="F18" s="118" t="s">
        <v>85</v>
      </c>
      <c r="G18" s="118" t="s">
        <v>85</v>
      </c>
      <c r="H18" s="118" t="s">
        <v>85</v>
      </c>
      <c r="I18" s="118" t="s">
        <v>85</v>
      </c>
      <c r="J18" s="118" t="s">
        <v>85</v>
      </c>
      <c r="K18" s="118" t="s">
        <v>85</v>
      </c>
      <c r="L18" s="118" t="s">
        <v>85</v>
      </c>
      <c r="M18" s="118" t="s">
        <v>85</v>
      </c>
      <c r="N18" s="118" t="s">
        <v>85</v>
      </c>
      <c r="O18" s="118" t="s">
        <v>85</v>
      </c>
      <c r="P18" s="118" t="s">
        <v>85</v>
      </c>
      <c r="Q18" s="118" t="s">
        <v>85</v>
      </c>
      <c r="R18" s="118" t="s">
        <v>85</v>
      </c>
      <c r="T18" s="76"/>
    </row>
    <row r="19" spans="1:20" s="9" customFormat="1" ht="12.75">
      <c r="B19" s="9" t="s">
        <v>5</v>
      </c>
      <c r="F19" s="84">
        <f ca="1">SUM(G19:R19)</f>
        <v>2383047.1416990613</v>
      </c>
      <c r="G19" s="85">
        <f t="shared" ref="G19:R19" ca="1" si="4">SUM(G16:G17)</f>
        <v>219496.17168636253</v>
      </c>
      <c r="H19" s="85">
        <f t="shared" ca="1" si="4"/>
        <v>113421.48053053359</v>
      </c>
      <c r="I19" s="85">
        <f t="shared" ca="1" si="4"/>
        <v>145980.79832711921</v>
      </c>
      <c r="J19" s="85">
        <f t="shared" ca="1" si="4"/>
        <v>134052.20393334294</v>
      </c>
      <c r="K19" s="85">
        <f t="shared" ca="1" si="4"/>
        <v>21388.362711208665</v>
      </c>
      <c r="L19" s="85">
        <f t="shared" ca="1" si="4"/>
        <v>56271.511676889488</v>
      </c>
      <c r="M19" s="85">
        <f t="shared" ca="1" si="4"/>
        <v>151990.35414837973</v>
      </c>
      <c r="N19" s="85">
        <f t="shared" ca="1" si="4"/>
        <v>112089.2182752731</v>
      </c>
      <c r="O19" s="85">
        <f t="shared" ca="1" si="4"/>
        <v>529645.18135034211</v>
      </c>
      <c r="P19" s="85">
        <f t="shared" ca="1" si="4"/>
        <v>730949.42608202191</v>
      </c>
      <c r="Q19" s="85">
        <f t="shared" ca="1" si="4"/>
        <v>71538.397031595348</v>
      </c>
      <c r="R19" s="85">
        <f t="shared" ca="1" si="4"/>
        <v>96224.035945992422</v>
      </c>
      <c r="T19" s="76"/>
    </row>
    <row r="20" spans="1:20" s="9" customFormat="1" ht="12.75">
      <c r="F20" s="84"/>
      <c r="G20" s="85"/>
      <c r="H20" s="85"/>
      <c r="I20" s="85"/>
      <c r="J20" s="85"/>
      <c r="K20" s="85"/>
      <c r="L20" s="85"/>
      <c r="M20" s="85"/>
      <c r="N20" s="85"/>
      <c r="O20" s="85"/>
      <c r="P20" s="85"/>
      <c r="Q20" s="85"/>
      <c r="R20" s="85"/>
      <c r="T20" s="76"/>
    </row>
    <row r="21" spans="1:20" s="9" customFormat="1" ht="12.75">
      <c r="F21" s="118" t="s">
        <v>85</v>
      </c>
      <c r="G21" s="118" t="s">
        <v>85</v>
      </c>
      <c r="H21" s="118" t="s">
        <v>85</v>
      </c>
      <c r="I21" s="118" t="s">
        <v>85</v>
      </c>
      <c r="J21" s="118" t="s">
        <v>85</v>
      </c>
      <c r="K21" s="118" t="s">
        <v>85</v>
      </c>
      <c r="L21" s="118" t="s">
        <v>85</v>
      </c>
      <c r="M21" s="118" t="s">
        <v>85</v>
      </c>
      <c r="N21" s="118" t="s">
        <v>85</v>
      </c>
      <c r="O21" s="118" t="s">
        <v>85</v>
      </c>
      <c r="P21" s="118" t="s">
        <v>85</v>
      </c>
      <c r="Q21" s="118" t="s">
        <v>85</v>
      </c>
      <c r="R21" s="118" t="s">
        <v>85</v>
      </c>
      <c r="T21" s="76"/>
    </row>
    <row r="22" spans="1:20" s="9" customFormat="1" ht="12.75">
      <c r="A22" s="21" t="s">
        <v>6</v>
      </c>
      <c r="C22" s="15"/>
      <c r="D22" s="15"/>
      <c r="E22" s="15"/>
      <c r="F22" s="120">
        <f ca="1">SUM(G22:R22)</f>
        <v>2383047.1416990613</v>
      </c>
      <c r="G22" s="120">
        <f t="shared" ref="G22:R22" ca="1" si="5">SUM(G13,G19)</f>
        <v>219496.17168636253</v>
      </c>
      <c r="H22" s="120">
        <f t="shared" ca="1" si="5"/>
        <v>113421.48053053359</v>
      </c>
      <c r="I22" s="120">
        <f t="shared" ca="1" si="5"/>
        <v>145980.79832711921</v>
      </c>
      <c r="J22" s="120">
        <f t="shared" ca="1" si="5"/>
        <v>134052.20393334294</v>
      </c>
      <c r="K22" s="120">
        <f t="shared" ca="1" si="5"/>
        <v>21388.362711208665</v>
      </c>
      <c r="L22" s="120">
        <f t="shared" ca="1" si="5"/>
        <v>56271.511676889488</v>
      </c>
      <c r="M22" s="120">
        <f t="shared" ca="1" si="5"/>
        <v>151990.35414837973</v>
      </c>
      <c r="N22" s="120">
        <f t="shared" ca="1" si="5"/>
        <v>112089.2182752731</v>
      </c>
      <c r="O22" s="120">
        <f t="shared" ca="1" si="5"/>
        <v>529645.18135034211</v>
      </c>
      <c r="P22" s="120">
        <f t="shared" ca="1" si="5"/>
        <v>730949.42608202191</v>
      </c>
      <c r="Q22" s="120">
        <f t="shared" ca="1" si="5"/>
        <v>71538.397031595348</v>
      </c>
      <c r="R22" s="120">
        <f t="shared" ca="1" si="5"/>
        <v>96224.035945992422</v>
      </c>
      <c r="T22" s="76"/>
    </row>
    <row r="23" spans="1:20" s="9" customFormat="1" ht="12.75">
      <c r="F23" s="87"/>
      <c r="G23" s="83"/>
      <c r="H23" s="83"/>
      <c r="I23" s="83"/>
      <c r="J23" s="83"/>
      <c r="K23" s="83"/>
      <c r="L23" s="83"/>
      <c r="M23" s="83"/>
      <c r="N23" s="83"/>
      <c r="O23" s="83"/>
      <c r="P23" s="83"/>
      <c r="Q23" s="83"/>
      <c r="R23" s="83"/>
      <c r="T23" s="76"/>
    </row>
    <row r="24" spans="1:20" s="9" customFormat="1" ht="12.75">
      <c r="A24" s="15" t="s">
        <v>136</v>
      </c>
      <c r="F24" s="87"/>
      <c r="G24" s="83"/>
      <c r="H24" s="83"/>
      <c r="I24" s="83"/>
      <c r="J24" s="83"/>
      <c r="K24" s="83"/>
      <c r="L24" s="83"/>
      <c r="M24" s="83"/>
      <c r="N24" s="83"/>
      <c r="O24" s="83"/>
      <c r="P24" s="83"/>
      <c r="Q24" s="83"/>
      <c r="R24" s="83"/>
      <c r="T24" s="76"/>
    </row>
    <row r="25" spans="1:20" s="9" customFormat="1" ht="12.75">
      <c r="B25" s="9" t="s">
        <v>7</v>
      </c>
      <c r="F25" s="87"/>
      <c r="G25" s="83"/>
      <c r="H25" s="83"/>
      <c r="I25" s="83"/>
      <c r="J25" s="83"/>
      <c r="K25" s="83"/>
      <c r="L25" s="83"/>
      <c r="M25" s="83"/>
      <c r="N25" s="83"/>
      <c r="O25" s="83"/>
      <c r="P25" s="83"/>
      <c r="Q25" s="83"/>
      <c r="R25" s="83"/>
      <c r="T25" s="76"/>
    </row>
    <row r="26" spans="1:20" s="9" customFormat="1" ht="12.75">
      <c r="C26" s="22" t="s">
        <v>155</v>
      </c>
      <c r="D26" s="22"/>
      <c r="E26" s="22"/>
      <c r="F26" s="84">
        <f t="shared" ref="F26:F54" si="6">SUM(G26:R26)</f>
        <v>0</v>
      </c>
      <c r="G26" s="85">
        <f>'WIJAM NPC Before Balancing'!G26</f>
        <v>0</v>
      </c>
      <c r="H26" s="85">
        <f>'WIJAM NPC Before Balancing'!H26</f>
        <v>0</v>
      </c>
      <c r="I26" s="85">
        <f>'WIJAM NPC Before Balancing'!I26</f>
        <v>0</v>
      </c>
      <c r="J26" s="85">
        <f>'WIJAM NPC Before Balancing'!J26</f>
        <v>0</v>
      </c>
      <c r="K26" s="85">
        <f>'WIJAM NPC Before Balancing'!K26</f>
        <v>0</v>
      </c>
      <c r="L26" s="85">
        <f>'WIJAM NPC Before Balancing'!L26</f>
        <v>0</v>
      </c>
      <c r="M26" s="85">
        <f>'WIJAM NPC Before Balancing'!M26</f>
        <v>0</v>
      </c>
      <c r="N26" s="85">
        <f>'WIJAM NPC Before Balancing'!N26</f>
        <v>0</v>
      </c>
      <c r="O26" s="85">
        <f>'WIJAM NPC Before Balancing'!O26</f>
        <v>0</v>
      </c>
      <c r="P26" s="85">
        <f>'WIJAM NPC Before Balancing'!P26</f>
        <v>0</v>
      </c>
      <c r="Q26" s="85">
        <f>'WIJAM NPC Before Balancing'!Q26</f>
        <v>0</v>
      </c>
      <c r="R26" s="85">
        <f>'WIJAM NPC Before Balancing'!R26</f>
        <v>0</v>
      </c>
      <c r="T26" s="76"/>
    </row>
    <row r="27" spans="1:20" s="9" customFormat="1" ht="12.75">
      <c r="C27" s="22" t="s">
        <v>221</v>
      </c>
      <c r="D27" s="22"/>
      <c r="E27" s="22"/>
      <c r="F27" s="82">
        <f t="shared" ref="F27:F28" si="7">SUM(G27:R27)</f>
        <v>0</v>
      </c>
      <c r="G27" s="83">
        <f>'WIJAM NPC Before Balancing'!G27</f>
        <v>0</v>
      </c>
      <c r="H27" s="83">
        <f>'WIJAM NPC Before Balancing'!H27</f>
        <v>0</v>
      </c>
      <c r="I27" s="83">
        <f>'WIJAM NPC Before Balancing'!I27</f>
        <v>0</v>
      </c>
      <c r="J27" s="83">
        <f>'WIJAM NPC Before Balancing'!J27</f>
        <v>0</v>
      </c>
      <c r="K27" s="83">
        <f>'WIJAM NPC Before Balancing'!K27</f>
        <v>0</v>
      </c>
      <c r="L27" s="83">
        <f>'WIJAM NPC Before Balancing'!L27</f>
        <v>0</v>
      </c>
      <c r="M27" s="83">
        <f>'WIJAM NPC Before Balancing'!M27</f>
        <v>0</v>
      </c>
      <c r="N27" s="83">
        <f>'WIJAM NPC Before Balancing'!N27</f>
        <v>0</v>
      </c>
      <c r="O27" s="83">
        <f>'WIJAM NPC Before Balancing'!O27</f>
        <v>0</v>
      </c>
      <c r="P27" s="83">
        <f>'WIJAM NPC Before Balancing'!P27</f>
        <v>0</v>
      </c>
      <c r="Q27" s="83">
        <f>'WIJAM NPC Before Balancing'!Q27</f>
        <v>0</v>
      </c>
      <c r="R27" s="83">
        <f>'WIJAM NPC Before Balancing'!R27</f>
        <v>0</v>
      </c>
      <c r="T27" s="76"/>
    </row>
    <row r="28" spans="1:20" s="9" customFormat="1" ht="12.75">
      <c r="C28" s="22" t="s">
        <v>222</v>
      </c>
      <c r="D28" s="22"/>
      <c r="E28" s="22"/>
      <c r="F28" s="82">
        <f t="shared" si="7"/>
        <v>0</v>
      </c>
      <c r="G28" s="83">
        <f>'WIJAM NPC Before Balancing'!G28</f>
        <v>0</v>
      </c>
      <c r="H28" s="83">
        <f>'WIJAM NPC Before Balancing'!H28</f>
        <v>0</v>
      </c>
      <c r="I28" s="83">
        <f>'WIJAM NPC Before Balancing'!I28</f>
        <v>0</v>
      </c>
      <c r="J28" s="83">
        <f>'WIJAM NPC Before Balancing'!J28</f>
        <v>0</v>
      </c>
      <c r="K28" s="83">
        <f>'WIJAM NPC Before Balancing'!K28</f>
        <v>0</v>
      </c>
      <c r="L28" s="83">
        <f>'WIJAM NPC Before Balancing'!L28</f>
        <v>0</v>
      </c>
      <c r="M28" s="83">
        <f>'WIJAM NPC Before Balancing'!M28</f>
        <v>0</v>
      </c>
      <c r="N28" s="83">
        <f>'WIJAM NPC Before Balancing'!N28</f>
        <v>0</v>
      </c>
      <c r="O28" s="83">
        <f>'WIJAM NPC Before Balancing'!O28</f>
        <v>0</v>
      </c>
      <c r="P28" s="83">
        <f>'WIJAM NPC Before Balancing'!P28</f>
        <v>0</v>
      </c>
      <c r="Q28" s="83">
        <f>'WIJAM NPC Before Balancing'!Q28</f>
        <v>0</v>
      </c>
      <c r="R28" s="83">
        <f>'WIJAM NPC Before Balancing'!R28</f>
        <v>0</v>
      </c>
      <c r="T28" s="76"/>
    </row>
    <row r="29" spans="1:20" s="9" customFormat="1" ht="12.75">
      <c r="C29" s="22" t="s">
        <v>148</v>
      </c>
      <c r="D29" s="22"/>
      <c r="E29" s="22"/>
      <c r="F29" s="82">
        <f t="shared" ref="F29" si="8">SUM(G29:R29)</f>
        <v>953134.47503803752</v>
      </c>
      <c r="G29" s="83">
        <f>'WIJAM NPC Before Balancing'!G29</f>
        <v>100966.63429267672</v>
      </c>
      <c r="H29" s="83">
        <f>'WIJAM NPC Before Balancing'!H29</f>
        <v>97675.113311249108</v>
      </c>
      <c r="I29" s="83">
        <f>'WIJAM NPC Before Balancing'!I29</f>
        <v>111719.45713181647</v>
      </c>
      <c r="J29" s="83">
        <f>'WIJAM NPC Before Balancing'!J29</f>
        <v>81345.423373282218</v>
      </c>
      <c r="K29" s="83">
        <f>'WIJAM NPC Before Balancing'!K29</f>
        <v>63395.963145332418</v>
      </c>
      <c r="L29" s="83">
        <f>'WIJAM NPC Before Balancing'!L29</f>
        <v>49101.552400074295</v>
      </c>
      <c r="M29" s="83">
        <f>'WIJAM NPC Before Balancing'!M29</f>
        <v>48834.830335029801</v>
      </c>
      <c r="N29" s="83">
        <f>'WIJAM NPC Before Balancing'!N29</f>
        <v>57567.413962480721</v>
      </c>
      <c r="O29" s="83">
        <f>'WIJAM NPC Before Balancing'!O29</f>
        <v>66378.974214484086</v>
      </c>
      <c r="P29" s="83">
        <f>'WIJAM NPC Before Balancing'!P29</f>
        <v>56531.736385217082</v>
      </c>
      <c r="Q29" s="83">
        <f>'WIJAM NPC Before Balancing'!Q29</f>
        <v>109265.38625477841</v>
      </c>
      <c r="R29" s="83">
        <f>'WIJAM NPC Before Balancing'!R29</f>
        <v>110351.99023161626</v>
      </c>
      <c r="T29" s="76"/>
    </row>
    <row r="30" spans="1:20" s="9" customFormat="1" ht="12.75">
      <c r="C30" s="22" t="s">
        <v>151</v>
      </c>
      <c r="D30" s="22"/>
      <c r="E30" s="22"/>
      <c r="F30" s="82">
        <f t="shared" ref="F30" si="9">SUM(G30:R30)</f>
        <v>755884.14533341525</v>
      </c>
      <c r="G30" s="83">
        <f>'WIJAM NPC Before Balancing'!G30</f>
        <v>80941.065841481832</v>
      </c>
      <c r="H30" s="83">
        <f>'WIJAM NPC Before Balancing'!H30</f>
        <v>78077.824055841309</v>
      </c>
      <c r="I30" s="83">
        <f>'WIJAM NPC Before Balancing'!I30</f>
        <v>73681.756336682927</v>
      </c>
      <c r="J30" s="83">
        <f>'WIJAM NPC Before Balancing'!J30</f>
        <v>62672.026359846059</v>
      </c>
      <c r="K30" s="83">
        <f>'WIJAM NPC Before Balancing'!K30</f>
        <v>50760.153605414518</v>
      </c>
      <c r="L30" s="83">
        <f>'WIJAM NPC Before Balancing'!L30</f>
        <v>41949.518893982073</v>
      </c>
      <c r="M30" s="83">
        <f>'WIJAM NPC Before Balancing'!M30</f>
        <v>40499.702152128441</v>
      </c>
      <c r="N30" s="83">
        <f>'WIJAM NPC Before Balancing'!N30</f>
        <v>47413.935962153904</v>
      </c>
      <c r="O30" s="83">
        <f>'WIJAM NPC Before Balancing'!O30</f>
        <v>53928.959979407155</v>
      </c>
      <c r="P30" s="83">
        <f>'WIJAM NPC Before Balancing'!P30</f>
        <v>44823.093303119953</v>
      </c>
      <c r="Q30" s="83">
        <f>'WIJAM NPC Before Balancing'!Q30</f>
        <v>90810.210194562751</v>
      </c>
      <c r="R30" s="83">
        <f>'WIJAM NPC Before Balancing'!R30</f>
        <v>90325.898648794289</v>
      </c>
      <c r="T30" s="76"/>
    </row>
    <row r="31" spans="1:20" s="9" customFormat="1" ht="12.75">
      <c r="C31" s="22" t="s">
        <v>87</v>
      </c>
      <c r="D31" s="22"/>
      <c r="E31" s="22"/>
      <c r="F31" s="82">
        <f t="shared" si="6"/>
        <v>303540.68417685467</v>
      </c>
      <c r="G31" s="83">
        <f>'WIJAM NPC Before Balancing'!G31</f>
        <v>24722.426830500874</v>
      </c>
      <c r="H31" s="83">
        <f>'WIJAM NPC Before Balancing'!H31</f>
        <v>34080.788867939853</v>
      </c>
      <c r="I31" s="83">
        <f>'WIJAM NPC Before Balancing'!I31</f>
        <v>44586.115449934725</v>
      </c>
      <c r="J31" s="83">
        <f>'WIJAM NPC Before Balancing'!J31</f>
        <v>35732.050753234464</v>
      </c>
      <c r="K31" s="83">
        <f>'WIJAM NPC Before Balancing'!K31</f>
        <v>26672.364372573797</v>
      </c>
      <c r="L31" s="83">
        <f>'WIJAM NPC Before Balancing'!L31</f>
        <v>27198.466087163761</v>
      </c>
      <c r="M31" s="83">
        <f>'WIJAM NPC Before Balancing'!M31</f>
        <v>25244.43558181361</v>
      </c>
      <c r="N31" s="83">
        <f>'WIJAM NPC Before Balancing'!N31</f>
        <v>24137.239101136256</v>
      </c>
      <c r="O31" s="83">
        <f>'WIJAM NPC Before Balancing'!O31</f>
        <v>19121.660456466845</v>
      </c>
      <c r="P31" s="83">
        <f>'WIJAM NPC Before Balancing'!P31</f>
        <v>10818.904525373611</v>
      </c>
      <c r="Q31" s="83">
        <f>'WIJAM NPC Before Balancing'!Q31</f>
        <v>15462.880178547422</v>
      </c>
      <c r="R31" s="83">
        <f>'WIJAM NPC Before Balancing'!R31</f>
        <v>15763.351972169459</v>
      </c>
      <c r="T31" s="76"/>
    </row>
    <row r="32" spans="1:20" s="9" customFormat="1" ht="12.75">
      <c r="C32" s="22" t="s">
        <v>147</v>
      </c>
      <c r="D32" s="22"/>
      <c r="E32" s="22"/>
      <c r="F32" s="82">
        <f t="shared" si="6"/>
        <v>295205.64576210239</v>
      </c>
      <c r="G32" s="83">
        <f>'WIJAM NPC Before Balancing'!G32</f>
        <v>12005.466883870262</v>
      </c>
      <c r="H32" s="83">
        <f>'WIJAM NPC Before Balancing'!H32</f>
        <v>17331.526470777269</v>
      </c>
      <c r="I32" s="83">
        <f>'WIJAM NPC Before Balancing'!I32</f>
        <v>20706.508614891489</v>
      </c>
      <c r="J32" s="83">
        <f>'WIJAM NPC Before Balancing'!J32</f>
        <v>30141.353115294223</v>
      </c>
      <c r="K32" s="83">
        <f>'WIJAM NPC Before Balancing'!K32</f>
        <v>32342.766066618864</v>
      </c>
      <c r="L32" s="83">
        <f>'WIJAM NPC Before Balancing'!L32</f>
        <v>33828.695915731951</v>
      </c>
      <c r="M32" s="83">
        <f>'WIJAM NPC Before Balancing'!M32</f>
        <v>37522.753528488938</v>
      </c>
      <c r="N32" s="83">
        <f>'WIJAM NPC Before Balancing'!N32</f>
        <v>29278.314391996875</v>
      </c>
      <c r="O32" s="83">
        <f>'WIJAM NPC Before Balancing'!O32</f>
        <v>27107.406360208097</v>
      </c>
      <c r="P32" s="83">
        <f>'WIJAM NPC Before Balancing'!P32</f>
        <v>25554.002591430595</v>
      </c>
      <c r="Q32" s="83">
        <f>'WIJAM NPC Before Balancing'!Q32</f>
        <v>15425.303695686292</v>
      </c>
      <c r="R32" s="83">
        <f>'WIJAM NPC Before Balancing'!R32</f>
        <v>13961.548127107477</v>
      </c>
      <c r="T32" s="76"/>
    </row>
    <row r="33" spans="3:20" s="9" customFormat="1" ht="12.75">
      <c r="C33" s="22" t="s">
        <v>156</v>
      </c>
      <c r="D33" s="22"/>
      <c r="E33" s="22"/>
      <c r="F33" s="82">
        <f t="shared" ref="F33" si="10">SUM(G33:R33)</f>
        <v>0</v>
      </c>
      <c r="G33" s="83">
        <f>'WIJAM NPC Before Balancing'!G33</f>
        <v>0</v>
      </c>
      <c r="H33" s="83">
        <f>'WIJAM NPC Before Balancing'!H33</f>
        <v>0</v>
      </c>
      <c r="I33" s="83">
        <f>'WIJAM NPC Before Balancing'!I33</f>
        <v>0</v>
      </c>
      <c r="J33" s="83">
        <f>'WIJAM NPC Before Balancing'!J33</f>
        <v>0</v>
      </c>
      <c r="K33" s="83">
        <f>'WIJAM NPC Before Balancing'!K33</f>
        <v>0</v>
      </c>
      <c r="L33" s="83">
        <f>'WIJAM NPC Before Balancing'!L33</f>
        <v>0</v>
      </c>
      <c r="M33" s="83">
        <f>'WIJAM NPC Before Balancing'!M33</f>
        <v>0</v>
      </c>
      <c r="N33" s="83">
        <f>'WIJAM NPC Before Balancing'!N33</f>
        <v>0</v>
      </c>
      <c r="O33" s="83">
        <f>'WIJAM NPC Before Balancing'!O33</f>
        <v>0</v>
      </c>
      <c r="P33" s="83">
        <f>'WIJAM NPC Before Balancing'!P33</f>
        <v>0</v>
      </c>
      <c r="Q33" s="83">
        <f>'WIJAM NPC Before Balancing'!Q33</f>
        <v>0</v>
      </c>
      <c r="R33" s="83">
        <f>'WIJAM NPC Before Balancing'!R33</f>
        <v>0</v>
      </c>
      <c r="T33" s="76"/>
    </row>
    <row r="34" spans="3:20" s="9" customFormat="1" ht="12.75">
      <c r="C34" s="22" t="s">
        <v>8</v>
      </c>
      <c r="D34" s="22"/>
      <c r="E34" s="22"/>
      <c r="F34" s="82">
        <f t="shared" si="6"/>
        <v>0</v>
      </c>
      <c r="G34" s="83">
        <f>'WIJAM NPC Before Balancing'!G34</f>
        <v>0</v>
      </c>
      <c r="H34" s="83">
        <f>'WIJAM NPC Before Balancing'!H34</f>
        <v>0</v>
      </c>
      <c r="I34" s="83">
        <f>'WIJAM NPC Before Balancing'!I34</f>
        <v>0</v>
      </c>
      <c r="J34" s="83">
        <f>'WIJAM NPC Before Balancing'!J34</f>
        <v>0</v>
      </c>
      <c r="K34" s="83">
        <f>'WIJAM NPC Before Balancing'!K34</f>
        <v>0</v>
      </c>
      <c r="L34" s="83">
        <f>'WIJAM NPC Before Balancing'!L34</f>
        <v>0</v>
      </c>
      <c r="M34" s="83">
        <f>'WIJAM NPC Before Balancing'!M34</f>
        <v>0</v>
      </c>
      <c r="N34" s="83">
        <f>'WIJAM NPC Before Balancing'!N34</f>
        <v>0</v>
      </c>
      <c r="O34" s="83">
        <f>'WIJAM NPC Before Balancing'!O34</f>
        <v>0</v>
      </c>
      <c r="P34" s="83">
        <f>'WIJAM NPC Before Balancing'!P34</f>
        <v>0</v>
      </c>
      <c r="Q34" s="83">
        <f>'WIJAM NPC Before Balancing'!Q34</f>
        <v>0</v>
      </c>
      <c r="R34" s="83">
        <f>'WIJAM NPC Before Balancing'!R34</f>
        <v>0</v>
      </c>
      <c r="T34" s="76"/>
    </row>
    <row r="35" spans="3:20" s="9" customFormat="1" ht="12.75">
      <c r="C35" s="22" t="s">
        <v>88</v>
      </c>
      <c r="D35" s="22"/>
      <c r="E35" s="22"/>
      <c r="F35" s="82">
        <f t="shared" si="6"/>
        <v>145427.51350337383</v>
      </c>
      <c r="G35" s="83">
        <f>'WIJAM NPC Before Balancing'!G35</f>
        <v>12565.098437670596</v>
      </c>
      <c r="H35" s="83">
        <f>'WIJAM NPC Before Balancing'!H35</f>
        <v>12565.098437670596</v>
      </c>
      <c r="I35" s="83">
        <f>'WIJAM NPC Before Balancing'!I35</f>
        <v>12565.098437670596</v>
      </c>
      <c r="J35" s="83">
        <f>'WIJAM NPC Before Balancing'!J35</f>
        <v>12565.098437670596</v>
      </c>
      <c r="K35" s="83">
        <f>'WIJAM NPC Before Balancing'!K35</f>
        <v>12565.098437670596</v>
      </c>
      <c r="L35" s="83">
        <f>'WIJAM NPC Before Balancing'!L35</f>
        <v>12565.098437670596</v>
      </c>
      <c r="M35" s="83">
        <f>'WIJAM NPC Before Balancing'!M35</f>
        <v>12565.098437670596</v>
      </c>
      <c r="N35" s="83">
        <f>'WIJAM NPC Before Balancing'!N35</f>
        <v>12565.098437670596</v>
      </c>
      <c r="O35" s="83">
        <f>'WIJAM NPC Before Balancing'!O35</f>
        <v>12565.098437670596</v>
      </c>
      <c r="P35" s="83">
        <f>'WIJAM NPC Before Balancing'!P35</f>
        <v>10780.542521446161</v>
      </c>
      <c r="Q35" s="83">
        <f>'WIJAM NPC Before Balancing'!Q35</f>
        <v>10780.542521446161</v>
      </c>
      <c r="R35" s="83">
        <f>'WIJAM NPC Before Balancing'!R35</f>
        <v>10780.542521446161</v>
      </c>
      <c r="T35" s="76"/>
    </row>
    <row r="36" spans="3:20" s="9" customFormat="1" ht="12.75">
      <c r="C36" s="22" t="s">
        <v>217</v>
      </c>
      <c r="D36" s="22"/>
      <c r="E36" s="22"/>
      <c r="F36" s="82">
        <f t="shared" ref="F36" si="11">SUM(G36:R36)</f>
        <v>0</v>
      </c>
      <c r="G36" s="83">
        <f>'WIJAM NPC Before Balancing'!G36</f>
        <v>0</v>
      </c>
      <c r="H36" s="83">
        <f>'WIJAM NPC Before Balancing'!H36</f>
        <v>0</v>
      </c>
      <c r="I36" s="83">
        <f>'WIJAM NPC Before Balancing'!I36</f>
        <v>0</v>
      </c>
      <c r="J36" s="83">
        <f>'WIJAM NPC Before Balancing'!J36</f>
        <v>0</v>
      </c>
      <c r="K36" s="83">
        <f>'WIJAM NPC Before Balancing'!K36</f>
        <v>0</v>
      </c>
      <c r="L36" s="83">
        <f>'WIJAM NPC Before Balancing'!L36</f>
        <v>0</v>
      </c>
      <c r="M36" s="83">
        <f>'WIJAM NPC Before Balancing'!M36</f>
        <v>0</v>
      </c>
      <c r="N36" s="83">
        <f>'WIJAM NPC Before Balancing'!N36</f>
        <v>0</v>
      </c>
      <c r="O36" s="83">
        <f>'WIJAM NPC Before Balancing'!O36</f>
        <v>0</v>
      </c>
      <c r="P36" s="83">
        <f>'WIJAM NPC Before Balancing'!P36</f>
        <v>0</v>
      </c>
      <c r="Q36" s="83">
        <f>'WIJAM NPC Before Balancing'!Q36</f>
        <v>0</v>
      </c>
      <c r="R36" s="83">
        <f>'WIJAM NPC Before Balancing'!R36</f>
        <v>0</v>
      </c>
      <c r="T36" s="76"/>
    </row>
    <row r="37" spans="3:20" s="9" customFormat="1" ht="12.75">
      <c r="C37" s="22" t="s">
        <v>157</v>
      </c>
      <c r="D37" s="22"/>
      <c r="E37" s="22"/>
      <c r="F37" s="82">
        <f t="shared" ref="F37:F39" si="12">SUM(G37:R37)</f>
        <v>530950.63789211644</v>
      </c>
      <c r="G37" s="83">
        <f>'WIJAM NPC Before Balancing'!G37</f>
        <v>27591.919110448474</v>
      </c>
      <c r="H37" s="83">
        <f>'WIJAM NPC Before Balancing'!H37</f>
        <v>38382.935148284771</v>
      </c>
      <c r="I37" s="83">
        <f>'WIJAM NPC Before Balancing'!I37</f>
        <v>42407.903695814595</v>
      </c>
      <c r="J37" s="83">
        <f>'WIJAM NPC Before Balancing'!J37</f>
        <v>52879.883732039161</v>
      </c>
      <c r="K37" s="83">
        <f>'WIJAM NPC Before Balancing'!K37</f>
        <v>54525.385752392867</v>
      </c>
      <c r="L37" s="83">
        <f>'WIJAM NPC Before Balancing'!L37</f>
        <v>54050.942512109636</v>
      </c>
      <c r="M37" s="83">
        <f>'WIJAM NPC Before Balancing'!M37</f>
        <v>61416.91673321354</v>
      </c>
      <c r="N37" s="83">
        <f>'WIJAM NPC Before Balancing'!N37</f>
        <v>50281.95171082281</v>
      </c>
      <c r="O37" s="83">
        <f>'WIJAM NPC Before Balancing'!O37</f>
        <v>46764.801582290609</v>
      </c>
      <c r="P37" s="83">
        <f>'WIJAM NPC Before Balancing'!P37</f>
        <v>45108.014312651248</v>
      </c>
      <c r="Q37" s="83">
        <f>'WIJAM NPC Before Balancing'!Q37</f>
        <v>31652.453643846758</v>
      </c>
      <c r="R37" s="83">
        <f>'WIJAM NPC Before Balancing'!R37</f>
        <v>25887.529958201987</v>
      </c>
      <c r="T37" s="76"/>
    </row>
    <row r="38" spans="3:20" s="9" customFormat="1" ht="12.75">
      <c r="C38" s="22" t="s">
        <v>9</v>
      </c>
      <c r="D38" s="22"/>
      <c r="E38" s="22"/>
      <c r="F38" s="82">
        <f t="shared" si="12"/>
        <v>0</v>
      </c>
      <c r="G38" s="83">
        <f>'WIJAM NPC Before Balancing'!G38</f>
        <v>0</v>
      </c>
      <c r="H38" s="83">
        <f>'WIJAM NPC Before Balancing'!H38</f>
        <v>0</v>
      </c>
      <c r="I38" s="83">
        <f>'WIJAM NPC Before Balancing'!I38</f>
        <v>0</v>
      </c>
      <c r="J38" s="83">
        <f>'WIJAM NPC Before Balancing'!J38</f>
        <v>0</v>
      </c>
      <c r="K38" s="83">
        <f>'WIJAM NPC Before Balancing'!K38</f>
        <v>0</v>
      </c>
      <c r="L38" s="83">
        <f>'WIJAM NPC Before Balancing'!L38</f>
        <v>0</v>
      </c>
      <c r="M38" s="83">
        <f>'WIJAM NPC Before Balancing'!M38</f>
        <v>0</v>
      </c>
      <c r="N38" s="83">
        <f>'WIJAM NPC Before Balancing'!N38</f>
        <v>0</v>
      </c>
      <c r="O38" s="83">
        <f>'WIJAM NPC Before Balancing'!O38</f>
        <v>0</v>
      </c>
      <c r="P38" s="83">
        <f>'WIJAM NPC Before Balancing'!P38</f>
        <v>0</v>
      </c>
      <c r="Q38" s="83">
        <f>'WIJAM NPC Before Balancing'!Q38</f>
        <v>0</v>
      </c>
      <c r="R38" s="83">
        <f>'WIJAM NPC Before Balancing'!R38</f>
        <v>0</v>
      </c>
      <c r="T38" s="76"/>
    </row>
    <row r="39" spans="3:20" s="9" customFormat="1" ht="12.75">
      <c r="C39" s="22" t="s">
        <v>89</v>
      </c>
      <c r="D39" s="22"/>
      <c r="E39" s="22"/>
      <c r="F39" s="82">
        <f t="shared" si="12"/>
        <v>24473.447904427896</v>
      </c>
      <c r="G39" s="83">
        <f>'WIJAM NPC Before Balancing'!G39</f>
        <v>2540.9779999808788</v>
      </c>
      <c r="H39" s="83">
        <f>'WIJAM NPC Before Balancing'!H39</f>
        <v>2493.5479150382616</v>
      </c>
      <c r="I39" s="83">
        <f>'WIJAM NPC Before Balancing'!I39</f>
        <v>2348.4152601126093</v>
      </c>
      <c r="J39" s="83">
        <f>'WIJAM NPC Before Balancing'!J39</f>
        <v>2110.5420470272547</v>
      </c>
      <c r="K39" s="83">
        <f>'WIJAM NPC Before Balancing'!K39</f>
        <v>1965.4666579897698</v>
      </c>
      <c r="L39" s="83">
        <f>'WIJAM NPC Before Balancing'!L39</f>
        <v>1961.4549503646674</v>
      </c>
      <c r="M39" s="83">
        <f>'WIJAM NPC Before Balancing'!M39</f>
        <v>1936.074553956395</v>
      </c>
      <c r="N39" s="83">
        <f>'WIJAM NPC Before Balancing'!N39</f>
        <v>1846.1671095342506</v>
      </c>
      <c r="O39" s="83">
        <f>'WIJAM NPC Before Balancing'!O39</f>
        <v>1770.689895066829</v>
      </c>
      <c r="P39" s="83">
        <f>'WIJAM NPC Before Balancing'!P39</f>
        <v>1893.3603922906636</v>
      </c>
      <c r="Q39" s="83">
        <f>'WIJAM NPC Before Balancing'!Q39</f>
        <v>1945.989291242817</v>
      </c>
      <c r="R39" s="83">
        <f>'WIJAM NPC Before Balancing'!R39</f>
        <v>1660.7618318234993</v>
      </c>
      <c r="T39" s="76"/>
    </row>
    <row r="40" spans="3:20" s="9" customFormat="1" ht="12.75">
      <c r="C40" s="22" t="s">
        <v>158</v>
      </c>
      <c r="D40" s="22"/>
      <c r="E40" s="22"/>
      <c r="F40" s="82">
        <f t="shared" si="6"/>
        <v>526117.19804794225</v>
      </c>
      <c r="G40" s="83">
        <f>'WIJAM NPC Before Balancing'!G40</f>
        <v>20958.417387621226</v>
      </c>
      <c r="H40" s="83">
        <f>'WIJAM NPC Before Balancing'!H40</f>
        <v>32438.611364553242</v>
      </c>
      <c r="I40" s="83">
        <f>'WIJAM NPC Before Balancing'!I40</f>
        <v>31233.595460526456</v>
      </c>
      <c r="J40" s="83">
        <f>'WIJAM NPC Before Balancing'!J40</f>
        <v>58508.201963051688</v>
      </c>
      <c r="K40" s="83">
        <f>'WIJAM NPC Before Balancing'!K40</f>
        <v>58262.258129051559</v>
      </c>
      <c r="L40" s="83">
        <f>'WIJAM NPC Before Balancing'!L40</f>
        <v>60735.328072026648</v>
      </c>
      <c r="M40" s="83">
        <f>'WIJAM NPC Before Balancing'!M40</f>
        <v>62202.606266591087</v>
      </c>
      <c r="N40" s="83">
        <f>'WIJAM NPC Before Balancing'!N40</f>
        <v>54036.982791073904</v>
      </c>
      <c r="O40" s="83">
        <f>'WIJAM NPC Before Balancing'!O40</f>
        <v>50608.522046045277</v>
      </c>
      <c r="P40" s="83">
        <f>'WIJAM NPC Before Balancing'!P40</f>
        <v>45503.534324953442</v>
      </c>
      <c r="Q40" s="83">
        <f>'WIJAM NPC Before Balancing'!Q40</f>
        <v>27097.928855716462</v>
      </c>
      <c r="R40" s="83">
        <f>'WIJAM NPC Before Balancing'!R40</f>
        <v>24531.211386731236</v>
      </c>
      <c r="T40" s="76"/>
    </row>
    <row r="41" spans="3:20" s="9" customFormat="1" ht="12.75">
      <c r="C41" s="22" t="s">
        <v>159</v>
      </c>
      <c r="D41" s="22"/>
      <c r="E41" s="22"/>
      <c r="F41" s="82">
        <f t="shared" ref="F41" si="13">SUM(G41:R41)</f>
        <v>210120.42016550468</v>
      </c>
      <c r="G41" s="83">
        <f>'WIJAM NPC Before Balancing'!G41</f>
        <v>7875.5663349079969</v>
      </c>
      <c r="H41" s="83">
        <f>'WIJAM NPC Before Balancing'!H41</f>
        <v>10809.766746894211</v>
      </c>
      <c r="I41" s="83">
        <f>'WIJAM NPC Before Balancing'!I41</f>
        <v>13318.545840458179</v>
      </c>
      <c r="J41" s="83">
        <f>'WIJAM NPC Before Balancing'!J41</f>
        <v>19479.850848317714</v>
      </c>
      <c r="K41" s="83">
        <f>'WIJAM NPC Before Balancing'!K41</f>
        <v>26424.305570028257</v>
      </c>
      <c r="L41" s="83">
        <f>'WIJAM NPC Before Balancing'!L41</f>
        <v>29473.752808087153</v>
      </c>
      <c r="M41" s="83">
        <f>'WIJAM NPC Before Balancing'!M41</f>
        <v>33390.629670111761</v>
      </c>
      <c r="N41" s="83">
        <f>'WIJAM NPC Before Balancing'!N41</f>
        <v>23363.123468075268</v>
      </c>
      <c r="O41" s="83">
        <f>'WIJAM NPC Before Balancing'!O41</f>
        <v>18503.128502921976</v>
      </c>
      <c r="P41" s="83">
        <f>'WIJAM NPC Before Balancing'!P41</f>
        <v>14792.220789503539</v>
      </c>
      <c r="Q41" s="83">
        <f>'WIJAM NPC Before Balancing'!Q41</f>
        <v>7523.3014147557033</v>
      </c>
      <c r="R41" s="83">
        <f>'WIJAM NPC Before Balancing'!R41</f>
        <v>5166.22817144293</v>
      </c>
      <c r="T41" s="76"/>
    </row>
    <row r="42" spans="3:20" s="9" customFormat="1" ht="12.75">
      <c r="C42" s="22" t="s">
        <v>90</v>
      </c>
      <c r="D42" s="22"/>
      <c r="E42" s="22"/>
      <c r="F42" s="82">
        <f t="shared" si="6"/>
        <v>631472.4965438972</v>
      </c>
      <c r="G42" s="83">
        <f>'WIJAM NPC Before Balancing'!G42</f>
        <v>52622.708045324769</v>
      </c>
      <c r="H42" s="83">
        <f>'WIJAM NPC Before Balancing'!H42</f>
        <v>52622.708045324769</v>
      </c>
      <c r="I42" s="83">
        <f>'WIJAM NPC Before Balancing'!I42</f>
        <v>52622.708045324769</v>
      </c>
      <c r="J42" s="83">
        <f>'WIJAM NPC Before Balancing'!J42</f>
        <v>52622.708045324769</v>
      </c>
      <c r="K42" s="83">
        <f>'WIJAM NPC Before Balancing'!K42</f>
        <v>52622.708045324769</v>
      </c>
      <c r="L42" s="83">
        <f>'WIJAM NPC Before Balancing'!L42</f>
        <v>52622.708045324769</v>
      </c>
      <c r="M42" s="83">
        <f>'WIJAM NPC Before Balancing'!M42</f>
        <v>52622.708045324769</v>
      </c>
      <c r="N42" s="83">
        <f>'WIJAM NPC Before Balancing'!N42</f>
        <v>52622.708045324769</v>
      </c>
      <c r="O42" s="83">
        <f>'WIJAM NPC Before Balancing'!O42</f>
        <v>52622.708045324769</v>
      </c>
      <c r="P42" s="83">
        <f>'WIJAM NPC Before Balancing'!P42</f>
        <v>52622.708045324769</v>
      </c>
      <c r="Q42" s="83">
        <f>'WIJAM NPC Before Balancing'!Q42</f>
        <v>52622.708045324769</v>
      </c>
      <c r="R42" s="83">
        <f>'WIJAM NPC Before Balancing'!R42</f>
        <v>52622.708045324769</v>
      </c>
      <c r="T42" s="76"/>
    </row>
    <row r="43" spans="3:20" s="9" customFormat="1" ht="12.75">
      <c r="C43" s="22" t="s">
        <v>118</v>
      </c>
      <c r="D43" s="22"/>
      <c r="E43" s="22"/>
      <c r="F43" s="82">
        <f t="shared" si="6"/>
        <v>0</v>
      </c>
      <c r="G43" s="83">
        <f>'WIJAM NPC Before Balancing'!G43</f>
        <v>0</v>
      </c>
      <c r="H43" s="83">
        <f>'WIJAM NPC Before Balancing'!H43</f>
        <v>0</v>
      </c>
      <c r="I43" s="83">
        <f>'WIJAM NPC Before Balancing'!I43</f>
        <v>0</v>
      </c>
      <c r="J43" s="83">
        <f>'WIJAM NPC Before Balancing'!J43</f>
        <v>0</v>
      </c>
      <c r="K43" s="83">
        <f>'WIJAM NPC Before Balancing'!K43</f>
        <v>0</v>
      </c>
      <c r="L43" s="83">
        <f>'WIJAM NPC Before Balancing'!L43</f>
        <v>0</v>
      </c>
      <c r="M43" s="83">
        <f>'WIJAM NPC Before Balancing'!M43</f>
        <v>0</v>
      </c>
      <c r="N43" s="83">
        <f>'WIJAM NPC Before Balancing'!N43</f>
        <v>0</v>
      </c>
      <c r="O43" s="83">
        <f>'WIJAM NPC Before Balancing'!O43</f>
        <v>0</v>
      </c>
      <c r="P43" s="83">
        <f>'WIJAM NPC Before Balancing'!P43</f>
        <v>0</v>
      </c>
      <c r="Q43" s="83">
        <f>'WIJAM NPC Before Balancing'!Q43</f>
        <v>0</v>
      </c>
      <c r="R43" s="83">
        <f>'WIJAM NPC Before Balancing'!R43</f>
        <v>0</v>
      </c>
      <c r="T43" s="76"/>
    </row>
    <row r="44" spans="3:20" s="9" customFormat="1" ht="12.75">
      <c r="C44" s="22" t="s">
        <v>215</v>
      </c>
      <c r="D44" s="22"/>
      <c r="E44" s="22"/>
      <c r="F44" s="82">
        <f t="shared" si="6"/>
        <v>1594158.508431897</v>
      </c>
      <c r="G44" s="83">
        <f>'WIJAM NPC Before Balancing'!G44</f>
        <v>132846.53953182584</v>
      </c>
      <c r="H44" s="83">
        <f>'WIJAM NPC Before Balancing'!H44</f>
        <v>132846.54262727924</v>
      </c>
      <c r="I44" s="83">
        <f>'WIJAM NPC Before Balancing'!I44</f>
        <v>132846.54262727924</v>
      </c>
      <c r="J44" s="83">
        <f>'WIJAM NPC Before Balancing'!J44</f>
        <v>132846.54262727924</v>
      </c>
      <c r="K44" s="83">
        <f>'WIJAM NPC Before Balancing'!K44</f>
        <v>132846.54262727924</v>
      </c>
      <c r="L44" s="83">
        <f>'WIJAM NPC Before Balancing'!L44</f>
        <v>132846.54262727924</v>
      </c>
      <c r="M44" s="83">
        <f>'WIJAM NPC Before Balancing'!M44</f>
        <v>132846.54262727924</v>
      </c>
      <c r="N44" s="83">
        <f>'WIJAM NPC Before Balancing'!N44</f>
        <v>132846.54262727924</v>
      </c>
      <c r="O44" s="83">
        <f>'WIJAM NPC Before Balancing'!O44</f>
        <v>132846.54262727924</v>
      </c>
      <c r="P44" s="83">
        <f>'WIJAM NPC Before Balancing'!P44</f>
        <v>132846.54262727924</v>
      </c>
      <c r="Q44" s="83">
        <f>'WIJAM NPC Before Balancing'!Q44</f>
        <v>132846.54262727924</v>
      </c>
      <c r="R44" s="83">
        <f>'WIJAM NPC Before Balancing'!R44</f>
        <v>132846.54262727924</v>
      </c>
      <c r="T44" s="76"/>
    </row>
    <row r="45" spans="3:20" s="9" customFormat="1" ht="12.75">
      <c r="C45" s="14" t="s">
        <v>131</v>
      </c>
      <c r="D45" s="14"/>
      <c r="E45" s="14"/>
      <c r="F45" s="82">
        <f t="shared" si="6"/>
        <v>0</v>
      </c>
      <c r="G45" s="83">
        <f>'WIJAM NPC Before Balancing'!G45</f>
        <v>0</v>
      </c>
      <c r="H45" s="83">
        <f>'WIJAM NPC Before Balancing'!H45</f>
        <v>0</v>
      </c>
      <c r="I45" s="83">
        <f>'WIJAM NPC Before Balancing'!I45</f>
        <v>0</v>
      </c>
      <c r="J45" s="83">
        <f>'WIJAM NPC Before Balancing'!J45</f>
        <v>0</v>
      </c>
      <c r="K45" s="83">
        <f>'WIJAM NPC Before Balancing'!K45</f>
        <v>0</v>
      </c>
      <c r="L45" s="83">
        <f>'WIJAM NPC Before Balancing'!L45</f>
        <v>0</v>
      </c>
      <c r="M45" s="83">
        <f>'WIJAM NPC Before Balancing'!M45</f>
        <v>0</v>
      </c>
      <c r="N45" s="83">
        <f>'WIJAM NPC Before Balancing'!N45</f>
        <v>0</v>
      </c>
      <c r="O45" s="83">
        <f>'WIJAM NPC Before Balancing'!O45</f>
        <v>0</v>
      </c>
      <c r="P45" s="83">
        <f>'WIJAM NPC Before Balancing'!P45</f>
        <v>0</v>
      </c>
      <c r="Q45" s="83">
        <f>'WIJAM NPC Before Balancing'!Q45</f>
        <v>0</v>
      </c>
      <c r="R45" s="83">
        <f>'WIJAM NPC Before Balancing'!R45</f>
        <v>0</v>
      </c>
      <c r="T45" s="76"/>
    </row>
    <row r="46" spans="3:20" s="9" customFormat="1" ht="12.75">
      <c r="C46" s="22" t="s">
        <v>10</v>
      </c>
      <c r="D46" s="22"/>
      <c r="E46" s="22"/>
      <c r="F46" s="82">
        <f t="shared" si="6"/>
        <v>14557.000497697451</v>
      </c>
      <c r="G46" s="83">
        <f>'WIJAM NPC Before Balancing'!G46</f>
        <v>4141.7229502344435</v>
      </c>
      <c r="H46" s="83">
        <f>'WIJAM NPC Before Balancing'!H46</f>
        <v>946.8434134057278</v>
      </c>
      <c r="I46" s="83">
        <f>'WIJAM NPC Before Balancing'!I46</f>
        <v>946.8434134057278</v>
      </c>
      <c r="J46" s="83">
        <f>'WIJAM NPC Before Balancing'!J46</f>
        <v>946.8434134057278</v>
      </c>
      <c r="K46" s="83">
        <f>'WIJAM NPC Before Balancing'!K46</f>
        <v>946.8434134057278</v>
      </c>
      <c r="L46" s="83">
        <f>'WIJAM NPC Before Balancing'!L46</f>
        <v>946.8434134057278</v>
      </c>
      <c r="M46" s="83">
        <f>'WIJAM NPC Before Balancing'!M46</f>
        <v>946.8434134057278</v>
      </c>
      <c r="N46" s="83">
        <f>'WIJAM NPC Before Balancing'!N46</f>
        <v>946.8434134057278</v>
      </c>
      <c r="O46" s="83">
        <f>'WIJAM NPC Before Balancing'!O46</f>
        <v>946.8434134057278</v>
      </c>
      <c r="P46" s="83">
        <f>'WIJAM NPC Before Balancing'!P46</f>
        <v>946.8434134057278</v>
      </c>
      <c r="Q46" s="83">
        <f>'WIJAM NPC Before Balancing'!Q46</f>
        <v>946.8434134057278</v>
      </c>
      <c r="R46" s="83">
        <f>'WIJAM NPC Before Balancing'!R46</f>
        <v>946.8434134057278</v>
      </c>
      <c r="T46" s="76"/>
    </row>
    <row r="47" spans="3:20" s="9" customFormat="1" ht="12.75">
      <c r="C47" s="22" t="s">
        <v>160</v>
      </c>
      <c r="D47" s="22"/>
      <c r="E47" s="22"/>
      <c r="F47" s="82">
        <f t="shared" si="6"/>
        <v>140546.86451030933</v>
      </c>
      <c r="G47" s="83">
        <f>'WIJAM NPC Before Balancing'!G47</f>
        <v>5305.6504886823104</v>
      </c>
      <c r="H47" s="83">
        <f>'WIJAM NPC Before Balancing'!H47</f>
        <v>7304.4722049392813</v>
      </c>
      <c r="I47" s="83">
        <f>'WIJAM NPC Before Balancing'!I47</f>
        <v>9165.5702340180396</v>
      </c>
      <c r="J47" s="83">
        <f>'WIJAM NPC Before Balancing'!J47</f>
        <v>13182.059560782387</v>
      </c>
      <c r="K47" s="83">
        <f>'WIJAM NPC Before Balancing'!K47</f>
        <v>17311.061654391113</v>
      </c>
      <c r="L47" s="83">
        <f>'WIJAM NPC Before Balancing'!L47</f>
        <v>19559.875283850935</v>
      </c>
      <c r="M47" s="83">
        <f>'WIJAM NPC Before Balancing'!M47</f>
        <v>21978.194394558283</v>
      </c>
      <c r="N47" s="83">
        <f>'WIJAM NPC Before Balancing'!N47</f>
        <v>15160.734518491534</v>
      </c>
      <c r="O47" s="83">
        <f>'WIJAM NPC Before Balancing'!O47</f>
        <v>12456.773157607331</v>
      </c>
      <c r="P47" s="83">
        <f>'WIJAM NPC Before Balancing'!P47</f>
        <v>10044.196112983755</v>
      </c>
      <c r="Q47" s="83">
        <f>'WIJAM NPC Before Balancing'!Q47</f>
        <v>5613.4136228220395</v>
      </c>
      <c r="R47" s="83">
        <f>'WIJAM NPC Before Balancing'!R47</f>
        <v>3464.8632771823413</v>
      </c>
      <c r="T47" s="76"/>
    </row>
    <row r="48" spans="3:20" s="9" customFormat="1" ht="12.75">
      <c r="C48" s="22" t="s">
        <v>223</v>
      </c>
      <c r="D48" s="22"/>
      <c r="E48" s="22"/>
      <c r="F48" s="82">
        <f t="shared" si="6"/>
        <v>0</v>
      </c>
      <c r="G48" s="83">
        <f>'WIJAM NPC Before Balancing'!G48</f>
        <v>0</v>
      </c>
      <c r="H48" s="83">
        <f>'WIJAM NPC Before Balancing'!H48</f>
        <v>0</v>
      </c>
      <c r="I48" s="83">
        <f>'WIJAM NPC Before Balancing'!I48</f>
        <v>0</v>
      </c>
      <c r="J48" s="83">
        <f>'WIJAM NPC Before Balancing'!J48</f>
        <v>0</v>
      </c>
      <c r="K48" s="83">
        <f>'WIJAM NPC Before Balancing'!K48</f>
        <v>0</v>
      </c>
      <c r="L48" s="83">
        <f>'WIJAM NPC Before Balancing'!L48</f>
        <v>0</v>
      </c>
      <c r="M48" s="83">
        <f>'WIJAM NPC Before Balancing'!M48</f>
        <v>0</v>
      </c>
      <c r="N48" s="83">
        <f>'WIJAM NPC Before Balancing'!N48</f>
        <v>0</v>
      </c>
      <c r="O48" s="83">
        <f>'WIJAM NPC Before Balancing'!O48</f>
        <v>0</v>
      </c>
      <c r="P48" s="83">
        <f>'WIJAM NPC Before Balancing'!P48</f>
        <v>0</v>
      </c>
      <c r="Q48" s="83">
        <f>'WIJAM NPC Before Balancing'!Q48</f>
        <v>0</v>
      </c>
      <c r="R48" s="83">
        <f>'WIJAM NPC Before Balancing'!R48</f>
        <v>0</v>
      </c>
      <c r="T48" s="76"/>
    </row>
    <row r="49" spans="1:20" s="9" customFormat="1" ht="12.75">
      <c r="C49" s="20" t="s">
        <v>161</v>
      </c>
      <c r="D49" s="20"/>
      <c r="E49" s="20"/>
      <c r="F49" s="82">
        <f t="shared" si="6"/>
        <v>416509.88646127901</v>
      </c>
      <c r="G49" s="83">
        <f>'WIJAM NPC Before Balancing'!G49</f>
        <v>17336.965182426426</v>
      </c>
      <c r="H49" s="83">
        <f>'WIJAM NPC Before Balancing'!H49</f>
        <v>28675.102611263381</v>
      </c>
      <c r="I49" s="83">
        <f>'WIJAM NPC Before Balancing'!I49</f>
        <v>30143.789237131379</v>
      </c>
      <c r="J49" s="83">
        <f>'WIJAM NPC Before Balancing'!J49</f>
        <v>44347.879294936531</v>
      </c>
      <c r="K49" s="83">
        <f>'WIJAM NPC Before Balancing'!K49</f>
        <v>40902.138955085182</v>
      </c>
      <c r="L49" s="83">
        <f>'WIJAM NPC Before Balancing'!L49</f>
        <v>40397.256573651153</v>
      </c>
      <c r="M49" s="83">
        <f>'WIJAM NPC Before Balancing'!M49</f>
        <v>51296.349593588944</v>
      </c>
      <c r="N49" s="83">
        <f>'WIJAM NPC Before Balancing'!N49</f>
        <v>40027.081360042954</v>
      </c>
      <c r="O49" s="83">
        <f>'WIJAM NPC Before Balancing'!O49</f>
        <v>40840.30417767851</v>
      </c>
      <c r="P49" s="83">
        <f>'WIJAM NPC Before Balancing'!P49</f>
        <v>36951.114598719287</v>
      </c>
      <c r="Q49" s="83">
        <f>'WIJAM NPC Before Balancing'!Q49</f>
        <v>23883.646401749069</v>
      </c>
      <c r="R49" s="83">
        <f>'WIJAM NPC Before Balancing'!R49</f>
        <v>21708.258475006252</v>
      </c>
      <c r="T49" s="76"/>
    </row>
    <row r="50" spans="1:20" s="9" customFormat="1" ht="12.75">
      <c r="C50" s="20" t="s">
        <v>162</v>
      </c>
      <c r="D50" s="20"/>
      <c r="E50" s="20"/>
      <c r="F50" s="82">
        <f t="shared" si="6"/>
        <v>1641.8568191697889</v>
      </c>
      <c r="G50" s="83">
        <f>'WIJAM NPC Before Balancing'!G50</f>
        <v>169.74546443713561</v>
      </c>
      <c r="H50" s="83">
        <f>'WIJAM NPC Before Balancing'!H50</f>
        <v>175.92244179933272</v>
      </c>
      <c r="I50" s="83">
        <f>'WIJAM NPC Before Balancing'!I50</f>
        <v>149.38543437843975</v>
      </c>
      <c r="J50" s="83">
        <f>'WIJAM NPC Before Balancing'!J50</f>
        <v>184.0959090533124</v>
      </c>
      <c r="K50" s="83">
        <f>'WIJAM NPC Before Balancing'!K50</f>
        <v>110.69922200614923</v>
      </c>
      <c r="L50" s="83">
        <f>'WIJAM NPC Before Balancing'!L50</f>
        <v>84.085343617850427</v>
      </c>
      <c r="M50" s="83">
        <f>'WIJAM NPC Before Balancing'!M50</f>
        <v>110.14316472790539</v>
      </c>
      <c r="N50" s="83">
        <f>'WIJAM NPC Before Balancing'!N50</f>
        <v>126.64815169221301</v>
      </c>
      <c r="O50" s="83">
        <f>'WIJAM NPC Before Balancing'!O50</f>
        <v>112.35805437755108</v>
      </c>
      <c r="P50" s="83">
        <f>'WIJAM NPC Before Balancing'!P50</f>
        <v>111.43632118893757</v>
      </c>
      <c r="Q50" s="83">
        <f>'WIJAM NPC Before Balancing'!Q50</f>
        <v>139.49350587179953</v>
      </c>
      <c r="R50" s="83">
        <f>'WIJAM NPC Before Balancing'!R50</f>
        <v>167.84380601916214</v>
      </c>
      <c r="T50" s="76"/>
    </row>
    <row r="51" spans="1:20" s="9" customFormat="1" ht="12.75">
      <c r="C51" s="22" t="s">
        <v>163</v>
      </c>
      <c r="D51" s="22"/>
      <c r="E51" s="22"/>
      <c r="F51" s="82">
        <f t="shared" si="6"/>
        <v>0</v>
      </c>
      <c r="G51" s="83">
        <f>'WIJAM NPC Before Balancing'!G51</f>
        <v>0</v>
      </c>
      <c r="H51" s="83">
        <f>'WIJAM NPC Before Balancing'!H51</f>
        <v>0</v>
      </c>
      <c r="I51" s="83">
        <f>'WIJAM NPC Before Balancing'!I51</f>
        <v>0</v>
      </c>
      <c r="J51" s="83">
        <f>'WIJAM NPC Before Balancing'!J51</f>
        <v>0</v>
      </c>
      <c r="K51" s="83">
        <f>'WIJAM NPC Before Balancing'!K51</f>
        <v>0</v>
      </c>
      <c r="L51" s="83">
        <f>'WIJAM NPC Before Balancing'!L51</f>
        <v>0</v>
      </c>
      <c r="M51" s="83">
        <f>'WIJAM NPC Before Balancing'!M51</f>
        <v>0</v>
      </c>
      <c r="N51" s="83">
        <f>'WIJAM NPC Before Balancing'!N51</f>
        <v>0</v>
      </c>
      <c r="O51" s="83">
        <f>'WIJAM NPC Before Balancing'!O51</f>
        <v>0</v>
      </c>
      <c r="P51" s="83">
        <f>'WIJAM NPC Before Balancing'!P51</f>
        <v>0</v>
      </c>
      <c r="Q51" s="83">
        <f>'WIJAM NPC Before Balancing'!Q51</f>
        <v>0</v>
      </c>
      <c r="R51" s="83">
        <f>'WIJAM NPC Before Balancing'!R51</f>
        <v>0</v>
      </c>
      <c r="T51" s="76"/>
    </row>
    <row r="52" spans="1:20" s="9" customFormat="1" ht="12.75">
      <c r="C52" s="22" t="s">
        <v>11</v>
      </c>
      <c r="D52" s="22"/>
      <c r="E52" s="22"/>
      <c r="F52" s="82">
        <f t="shared" si="6"/>
        <v>1461715.4434537855</v>
      </c>
      <c r="G52" s="83">
        <f>'WIJAM NPC Before Balancing'!G52</f>
        <v>182328.2120634655</v>
      </c>
      <c r="H52" s="83">
        <f>'WIJAM NPC Before Balancing'!H52</f>
        <v>214190.24802391641</v>
      </c>
      <c r="I52" s="83">
        <f>'WIJAM NPC Before Balancing'!I52</f>
        <v>144489.57138335067</v>
      </c>
      <c r="J52" s="83">
        <f>'WIJAM NPC Before Balancing'!J52</f>
        <v>140387.72105936662</v>
      </c>
      <c r="K52" s="83">
        <f>'WIJAM NPC Before Balancing'!K52</f>
        <v>71025.860367730813</v>
      </c>
      <c r="L52" s="83">
        <f>'WIJAM NPC Before Balancing'!L52</f>
        <v>73918.947741329917</v>
      </c>
      <c r="M52" s="83">
        <f>'WIJAM NPC Before Balancing'!M52</f>
        <v>68686.687357650342</v>
      </c>
      <c r="N52" s="83">
        <f>'WIJAM NPC Before Balancing'!N52</f>
        <v>72120.29042466369</v>
      </c>
      <c r="O52" s="83">
        <f>'WIJAM NPC Before Balancing'!O52</f>
        <v>74637.805661626538</v>
      </c>
      <c r="P52" s="83">
        <f>'WIJAM NPC Before Balancing'!P52</f>
        <v>70886.571154988254</v>
      </c>
      <c r="Q52" s="83">
        <f>'WIJAM NPC Before Balancing'!Q52</f>
        <v>186063.1760930942</v>
      </c>
      <c r="R52" s="83">
        <f>'WIJAM NPC Before Balancing'!R52</f>
        <v>162980.35212260249</v>
      </c>
      <c r="T52" s="76"/>
    </row>
    <row r="53" spans="1:20" s="9" customFormat="1" ht="12.75">
      <c r="C53" s="22" t="s">
        <v>91</v>
      </c>
      <c r="D53" s="22"/>
      <c r="E53" s="22"/>
      <c r="F53" s="82">
        <f t="shared" si="6"/>
        <v>3006494.2985338122</v>
      </c>
      <c r="G53" s="83">
        <f>'WIJAM NPC Before Balancing'!G53</f>
        <v>357085.88222375436</v>
      </c>
      <c r="H53" s="83">
        <f>'WIJAM NPC Before Balancing'!H53</f>
        <v>428109.77388311352</v>
      </c>
      <c r="I53" s="83">
        <f>'WIJAM NPC Before Balancing'!I53</f>
        <v>288125.13425487728</v>
      </c>
      <c r="J53" s="83">
        <f>'WIJAM NPC Before Balancing'!J53</f>
        <v>274706.16881020152</v>
      </c>
      <c r="K53" s="83">
        <f>'WIJAM NPC Before Balancing'!K53</f>
        <v>179464.69710406117</v>
      </c>
      <c r="L53" s="83">
        <f>'WIJAM NPC Before Balancing'!L53</f>
        <v>157540.30401143577</v>
      </c>
      <c r="M53" s="83">
        <f>'WIJAM NPC Before Balancing'!M53</f>
        <v>120841.01228661396</v>
      </c>
      <c r="N53" s="83">
        <f>'WIJAM NPC Before Balancing'!N53</f>
        <v>151544.30318067703</v>
      </c>
      <c r="O53" s="83">
        <f>'WIJAM NPC Before Balancing'!O53</f>
        <v>161259.87125578106</v>
      </c>
      <c r="P53" s="83">
        <f>'WIJAM NPC Before Balancing'!P53</f>
        <v>162590.32731397427</v>
      </c>
      <c r="Q53" s="83">
        <f>'WIJAM NPC Before Balancing'!Q53</f>
        <v>365875.43689743447</v>
      </c>
      <c r="R53" s="83">
        <f>'WIJAM NPC Before Balancing'!R53</f>
        <v>359351.3873118881</v>
      </c>
      <c r="T53" s="76"/>
    </row>
    <row r="54" spans="1:20" s="9" customFormat="1" ht="12.75">
      <c r="C54" s="22" t="s">
        <v>92</v>
      </c>
      <c r="D54" s="22"/>
      <c r="E54" s="22"/>
      <c r="F54" s="82">
        <f t="shared" si="6"/>
        <v>662143.15362033865</v>
      </c>
      <c r="G54" s="83">
        <f>'WIJAM NPC Before Balancing'!G54</f>
        <v>45202.010077170504</v>
      </c>
      <c r="H54" s="83">
        <f>'WIJAM NPC Before Balancing'!H54</f>
        <v>67097.955952917298</v>
      </c>
      <c r="I54" s="83">
        <f>'WIJAM NPC Before Balancing'!I54</f>
        <v>101546.27032634258</v>
      </c>
      <c r="J54" s="83">
        <f>'WIJAM NPC Before Balancing'!J54</f>
        <v>66747.201614031233</v>
      </c>
      <c r="K54" s="83">
        <f>'WIJAM NPC Before Balancing'!K54</f>
        <v>42653.257072075925</v>
      </c>
      <c r="L54" s="83">
        <f>'WIJAM NPC Before Balancing'!L54</f>
        <v>32337.176451615756</v>
      </c>
      <c r="M54" s="83">
        <f>'WIJAM NPC Before Balancing'!M54</f>
        <v>50812.320507944569</v>
      </c>
      <c r="N54" s="83">
        <f>'WIJAM NPC Before Balancing'!N54</f>
        <v>53956.371767118646</v>
      </c>
      <c r="O54" s="83">
        <f>'WIJAM NPC Before Balancing'!O54</f>
        <v>43241.493823053759</v>
      </c>
      <c r="P54" s="83">
        <f>'WIJAM NPC Before Balancing'!P54</f>
        <v>46790.057386698951</v>
      </c>
      <c r="Q54" s="83">
        <f>'WIJAM NPC Before Balancing'!Q54</f>
        <v>58345.716970148089</v>
      </c>
      <c r="R54" s="83">
        <f>'WIJAM NPC Before Balancing'!R54</f>
        <v>53413.321671221318</v>
      </c>
      <c r="T54" s="76"/>
    </row>
    <row r="55" spans="1:20" s="9" customFormat="1" ht="12.75">
      <c r="C55" s="20"/>
      <c r="D55" s="20"/>
      <c r="E55" s="20"/>
      <c r="F55" s="118"/>
      <c r="G55" s="118"/>
      <c r="H55" s="118"/>
      <c r="I55" s="118"/>
      <c r="J55" s="118"/>
      <c r="K55" s="118"/>
      <c r="L55" s="118"/>
      <c r="M55" s="118"/>
      <c r="N55" s="118"/>
      <c r="O55" s="118"/>
      <c r="P55" s="118"/>
      <c r="Q55" s="118"/>
      <c r="R55" s="118"/>
      <c r="T55" s="76"/>
    </row>
    <row r="56" spans="1:20" s="9" customFormat="1" ht="12.75">
      <c r="B56" s="24" t="s">
        <v>93</v>
      </c>
      <c r="C56" s="14"/>
      <c r="D56"/>
      <c r="E56"/>
      <c r="F56" s="84">
        <f>SUM(G56:R56)</f>
        <v>11674093.676695963</v>
      </c>
      <c r="G56" s="85">
        <f>'WIJAM NPC Before Balancing'!G56</f>
        <v>1087207.0091464801</v>
      </c>
      <c r="H56" s="85">
        <f>'WIJAM NPC Before Balancing'!H56</f>
        <v>1255824.7815222074</v>
      </c>
      <c r="I56" s="85">
        <f>'WIJAM NPC Before Balancing'!I56</f>
        <v>1112603.2111840162</v>
      </c>
      <c r="J56" s="85">
        <f>'WIJAM NPC Before Balancing'!J56</f>
        <v>1081405.6509641449</v>
      </c>
      <c r="K56" s="85">
        <f>'WIJAM NPC Before Balancing'!K56</f>
        <v>864797.57019843278</v>
      </c>
      <c r="L56" s="85">
        <f>'WIJAM NPC Before Balancing'!L56</f>
        <v>821118.54956872179</v>
      </c>
      <c r="M56" s="85">
        <f>'WIJAM NPC Before Balancing'!M56</f>
        <v>823753.84865009796</v>
      </c>
      <c r="N56" s="85">
        <f>'WIJAM NPC Before Balancing'!N56</f>
        <v>819841.75042364048</v>
      </c>
      <c r="O56" s="85">
        <f>'WIJAM NPC Before Balancing'!O56</f>
        <v>815713.94169069594</v>
      </c>
      <c r="P56" s="85">
        <f>'WIJAM NPC Before Balancing'!P56</f>
        <v>769595.20612054935</v>
      </c>
      <c r="Q56" s="85">
        <f>'WIJAM NPC Before Balancing'!Q56</f>
        <v>1136300.9736277121</v>
      </c>
      <c r="R56" s="85">
        <f>'WIJAM NPC Before Balancing'!R56</f>
        <v>1085931.1835992627</v>
      </c>
      <c r="T56" s="76"/>
    </row>
    <row r="57" spans="1:20" s="9" customFormat="1" ht="12.75">
      <c r="B57" s="24"/>
      <c r="C57" s="14"/>
      <c r="D57"/>
      <c r="E57"/>
      <c r="F57" s="82"/>
      <c r="G57" s="83"/>
      <c r="H57" s="83"/>
      <c r="I57" s="83"/>
      <c r="J57" s="83"/>
      <c r="K57" s="83"/>
      <c r="L57" s="83"/>
      <c r="M57" s="83"/>
      <c r="N57" s="83"/>
      <c r="O57" s="83"/>
      <c r="P57" s="83"/>
      <c r="Q57" s="83"/>
      <c r="R57" s="83"/>
      <c r="T57" s="76"/>
    </row>
    <row r="58" spans="1:20" s="9" customFormat="1" ht="12.75">
      <c r="A58" s="21"/>
      <c r="B58" s="25" t="s">
        <v>12</v>
      </c>
      <c r="C58" s="15"/>
      <c r="D58" s="15"/>
      <c r="E58" s="15"/>
      <c r="F58" s="83"/>
      <c r="G58" s="83"/>
      <c r="H58" s="83"/>
      <c r="I58" s="83"/>
      <c r="J58" s="83"/>
      <c r="K58" s="83"/>
      <c r="L58" s="83"/>
      <c r="M58" s="83"/>
      <c r="N58" s="83"/>
      <c r="O58" s="83"/>
      <c r="P58" s="83"/>
      <c r="Q58" s="83"/>
      <c r="R58" s="83"/>
      <c r="T58" s="76"/>
    </row>
    <row r="59" spans="1:20" s="9" customFormat="1" ht="12.75">
      <c r="B59" s="15"/>
      <c r="C59" s="9" t="s">
        <v>13</v>
      </c>
      <c r="D59" s="15"/>
      <c r="E59" s="15"/>
      <c r="F59" s="84">
        <f t="shared" ref="F59:F105" si="14">SUM(G59:R59)</f>
        <v>0</v>
      </c>
      <c r="G59" s="85">
        <f>'WIJAM NPC Before Balancing'!G59</f>
        <v>0</v>
      </c>
      <c r="H59" s="85">
        <f>'WIJAM NPC Before Balancing'!H59</f>
        <v>0</v>
      </c>
      <c r="I59" s="85">
        <f>'WIJAM NPC Before Balancing'!I59</f>
        <v>0</v>
      </c>
      <c r="J59" s="85">
        <f>'WIJAM NPC Before Balancing'!J59</f>
        <v>0</v>
      </c>
      <c r="K59" s="85">
        <f>'WIJAM NPC Before Balancing'!K59</f>
        <v>0</v>
      </c>
      <c r="L59" s="85">
        <f>'WIJAM NPC Before Balancing'!L59</f>
        <v>0</v>
      </c>
      <c r="M59" s="85">
        <f>'WIJAM NPC Before Balancing'!M59</f>
        <v>0</v>
      </c>
      <c r="N59" s="85">
        <f>'WIJAM NPC Before Balancing'!N59</f>
        <v>0</v>
      </c>
      <c r="O59" s="85">
        <f>'WIJAM NPC Before Balancing'!O59</f>
        <v>0</v>
      </c>
      <c r="P59" s="85">
        <f>'WIJAM NPC Before Balancing'!P59</f>
        <v>0</v>
      </c>
      <c r="Q59" s="85">
        <f>'WIJAM NPC Before Balancing'!Q59</f>
        <v>0</v>
      </c>
      <c r="R59" s="85">
        <f>'WIJAM NPC Before Balancing'!R59</f>
        <v>0</v>
      </c>
      <c r="T59" s="76"/>
    </row>
    <row r="60" spans="1:20" s="9" customFormat="1" ht="12.75">
      <c r="B60" s="14"/>
      <c r="C60" s="9" t="s">
        <v>14</v>
      </c>
      <c r="D60" s="15"/>
      <c r="E60" s="15"/>
      <c r="F60" s="82">
        <f t="shared" si="14"/>
        <v>0</v>
      </c>
      <c r="G60" s="83">
        <f>'WIJAM NPC Before Balancing'!G60</f>
        <v>0</v>
      </c>
      <c r="H60" s="83">
        <f>'WIJAM NPC Before Balancing'!H60</f>
        <v>0</v>
      </c>
      <c r="I60" s="83">
        <f>'WIJAM NPC Before Balancing'!I60</f>
        <v>0</v>
      </c>
      <c r="J60" s="83">
        <f>'WIJAM NPC Before Balancing'!J60</f>
        <v>0</v>
      </c>
      <c r="K60" s="83">
        <f>'WIJAM NPC Before Balancing'!K60</f>
        <v>0</v>
      </c>
      <c r="L60" s="83">
        <f>'WIJAM NPC Before Balancing'!L60</f>
        <v>0</v>
      </c>
      <c r="M60" s="83">
        <f>'WIJAM NPC Before Balancing'!M60</f>
        <v>0</v>
      </c>
      <c r="N60" s="83">
        <f>'WIJAM NPC Before Balancing'!N60</f>
        <v>0</v>
      </c>
      <c r="O60" s="83">
        <f>'WIJAM NPC Before Balancing'!O60</f>
        <v>0</v>
      </c>
      <c r="P60" s="83">
        <f>'WIJAM NPC Before Balancing'!P60</f>
        <v>0</v>
      </c>
      <c r="Q60" s="83">
        <f>'WIJAM NPC Before Balancing'!Q60</f>
        <v>0</v>
      </c>
      <c r="R60" s="83">
        <f>'WIJAM NPC Before Balancing'!R60</f>
        <v>0</v>
      </c>
      <c r="T60" s="76"/>
    </row>
    <row r="61" spans="1:20" s="9" customFormat="1" ht="12.75">
      <c r="C61" s="9" t="s">
        <v>15</v>
      </c>
      <c r="D61" s="22"/>
      <c r="E61" s="22"/>
      <c r="F61" s="82">
        <f t="shared" ref="F61:F103" si="15">SUM(G61:R61)</f>
        <v>0</v>
      </c>
      <c r="G61" s="83">
        <f>'WIJAM NPC Before Balancing'!G61</f>
        <v>0</v>
      </c>
      <c r="H61" s="83">
        <f>'WIJAM NPC Before Balancing'!H61</f>
        <v>0</v>
      </c>
      <c r="I61" s="83">
        <f>'WIJAM NPC Before Balancing'!I61</f>
        <v>0</v>
      </c>
      <c r="J61" s="83">
        <f>'WIJAM NPC Before Balancing'!J61</f>
        <v>0</v>
      </c>
      <c r="K61" s="83">
        <f>'WIJAM NPC Before Balancing'!K61</f>
        <v>0</v>
      </c>
      <c r="L61" s="83">
        <f>'WIJAM NPC Before Balancing'!L61</f>
        <v>0</v>
      </c>
      <c r="M61" s="83">
        <f>'WIJAM NPC Before Balancing'!M61</f>
        <v>0</v>
      </c>
      <c r="N61" s="83">
        <f>'WIJAM NPC Before Balancing'!N61</f>
        <v>0</v>
      </c>
      <c r="O61" s="83">
        <f>'WIJAM NPC Before Balancing'!O61</f>
        <v>0</v>
      </c>
      <c r="P61" s="83">
        <f>'WIJAM NPC Before Balancing'!P61</f>
        <v>0</v>
      </c>
      <c r="Q61" s="83">
        <f>'WIJAM NPC Before Balancing'!Q61</f>
        <v>0</v>
      </c>
      <c r="R61" s="83">
        <f>'WIJAM NPC Before Balancing'!R61</f>
        <v>0</v>
      </c>
      <c r="T61" s="76"/>
    </row>
    <row r="62" spans="1:20" s="9" customFormat="1" ht="12.75">
      <c r="C62" s="9" t="s">
        <v>16</v>
      </c>
      <c r="D62" s="22"/>
      <c r="E62" s="22"/>
      <c r="F62" s="82">
        <f t="shared" si="15"/>
        <v>0</v>
      </c>
      <c r="G62" s="83">
        <f>'WIJAM NPC Before Balancing'!G62</f>
        <v>0</v>
      </c>
      <c r="H62" s="83">
        <f>'WIJAM NPC Before Balancing'!H62</f>
        <v>0</v>
      </c>
      <c r="I62" s="83">
        <f>'WIJAM NPC Before Balancing'!I62</f>
        <v>0</v>
      </c>
      <c r="J62" s="83">
        <f>'WIJAM NPC Before Balancing'!J62</f>
        <v>0</v>
      </c>
      <c r="K62" s="83">
        <f>'WIJAM NPC Before Balancing'!K62</f>
        <v>0</v>
      </c>
      <c r="L62" s="83">
        <f>'WIJAM NPC Before Balancing'!L62</f>
        <v>0</v>
      </c>
      <c r="M62" s="83">
        <f>'WIJAM NPC Before Balancing'!M62</f>
        <v>0</v>
      </c>
      <c r="N62" s="83">
        <f>'WIJAM NPC Before Balancing'!N62</f>
        <v>0</v>
      </c>
      <c r="O62" s="83">
        <f>'WIJAM NPC Before Balancing'!O62</f>
        <v>0</v>
      </c>
      <c r="P62" s="83">
        <f>'WIJAM NPC Before Balancing'!P62</f>
        <v>0</v>
      </c>
      <c r="Q62" s="83">
        <f>'WIJAM NPC Before Balancing'!Q62</f>
        <v>0</v>
      </c>
      <c r="R62" s="83">
        <f>'WIJAM NPC Before Balancing'!R62</f>
        <v>0</v>
      </c>
      <c r="T62" s="76"/>
    </row>
    <row r="63" spans="1:20" s="9" customFormat="1" ht="12" customHeight="1">
      <c r="C63" s="9" t="s">
        <v>17</v>
      </c>
      <c r="D63" s="22"/>
      <c r="E63" s="22"/>
      <c r="F63" s="82">
        <f t="shared" si="15"/>
        <v>352244.16</v>
      </c>
      <c r="G63" s="83">
        <f>'WIJAM NPC Before Balancing'!G63</f>
        <v>0</v>
      </c>
      <c r="H63" s="83">
        <f>'WIJAM NPC Before Balancing'!H63</f>
        <v>0</v>
      </c>
      <c r="I63" s="83">
        <f>'WIJAM NPC Before Balancing'!I63</f>
        <v>0</v>
      </c>
      <c r="J63" s="83">
        <f>'WIJAM NPC Before Balancing'!J63</f>
        <v>483.85</v>
      </c>
      <c r="K63" s="83">
        <f>'WIJAM NPC Before Balancing'!K63</f>
        <v>14857.73</v>
      </c>
      <c r="L63" s="83">
        <f>'WIJAM NPC Before Balancing'!L63</f>
        <v>94795.39</v>
      </c>
      <c r="M63" s="83">
        <f>'WIJAM NPC Before Balancing'!M63</f>
        <v>100742.7</v>
      </c>
      <c r="N63" s="83">
        <f>'WIJAM NPC Before Balancing'!N63</f>
        <v>94895.38</v>
      </c>
      <c r="O63" s="83">
        <f>'WIJAM NPC Before Balancing'!O63</f>
        <v>46009.19</v>
      </c>
      <c r="P63" s="83">
        <f>'WIJAM NPC Before Balancing'!P63</f>
        <v>459.92</v>
      </c>
      <c r="Q63" s="83">
        <f>'WIJAM NPC Before Balancing'!Q63</f>
        <v>0</v>
      </c>
      <c r="R63" s="83">
        <f>'WIJAM NPC Before Balancing'!R63</f>
        <v>0</v>
      </c>
      <c r="T63" s="76"/>
    </row>
    <row r="64" spans="1:20" s="9" customFormat="1" ht="12.75">
      <c r="C64" s="9" t="s">
        <v>18</v>
      </c>
      <c r="D64" s="22"/>
      <c r="E64" s="22"/>
      <c r="F64" s="82">
        <f t="shared" si="15"/>
        <v>0</v>
      </c>
      <c r="G64" s="83">
        <f>'WIJAM NPC Before Balancing'!G64</f>
        <v>0</v>
      </c>
      <c r="H64" s="83">
        <f>'WIJAM NPC Before Balancing'!H64</f>
        <v>0</v>
      </c>
      <c r="I64" s="83">
        <f>'WIJAM NPC Before Balancing'!I64</f>
        <v>0</v>
      </c>
      <c r="J64" s="83">
        <f>'WIJAM NPC Before Balancing'!J64</f>
        <v>0</v>
      </c>
      <c r="K64" s="83">
        <f>'WIJAM NPC Before Balancing'!K64</f>
        <v>0</v>
      </c>
      <c r="L64" s="83">
        <f>'WIJAM NPC Before Balancing'!L64</f>
        <v>0</v>
      </c>
      <c r="M64" s="83">
        <f>'WIJAM NPC Before Balancing'!M64</f>
        <v>0</v>
      </c>
      <c r="N64" s="83">
        <f>'WIJAM NPC Before Balancing'!N64</f>
        <v>0</v>
      </c>
      <c r="O64" s="83">
        <f>'WIJAM NPC Before Balancing'!O64</f>
        <v>0</v>
      </c>
      <c r="P64" s="83">
        <f>'WIJAM NPC Before Balancing'!P64</f>
        <v>0</v>
      </c>
      <c r="Q64" s="83">
        <f>'WIJAM NPC Before Balancing'!Q64</f>
        <v>0</v>
      </c>
      <c r="R64" s="83">
        <f>'WIJAM NPC Before Balancing'!R64</f>
        <v>0</v>
      </c>
      <c r="T64" s="76"/>
    </row>
    <row r="65" spans="3:20" s="9" customFormat="1" ht="12.75">
      <c r="C65" s="9" t="s">
        <v>94</v>
      </c>
      <c r="D65" s="22"/>
      <c r="E65" s="22"/>
      <c r="F65" s="82">
        <f t="shared" si="15"/>
        <v>0</v>
      </c>
      <c r="G65" s="83">
        <f>'WIJAM NPC Before Balancing'!G65</f>
        <v>0</v>
      </c>
      <c r="H65" s="83">
        <f>'WIJAM NPC Before Balancing'!H65</f>
        <v>0</v>
      </c>
      <c r="I65" s="83">
        <f>'WIJAM NPC Before Balancing'!I65</f>
        <v>0</v>
      </c>
      <c r="J65" s="83">
        <f>'WIJAM NPC Before Balancing'!J65</f>
        <v>0</v>
      </c>
      <c r="K65" s="83">
        <f>'WIJAM NPC Before Balancing'!K65</f>
        <v>0</v>
      </c>
      <c r="L65" s="83">
        <f>'WIJAM NPC Before Balancing'!L65</f>
        <v>0</v>
      </c>
      <c r="M65" s="83">
        <f>'WIJAM NPC Before Balancing'!M65</f>
        <v>0</v>
      </c>
      <c r="N65" s="83">
        <f>'WIJAM NPC Before Balancing'!N65</f>
        <v>0</v>
      </c>
      <c r="O65" s="83">
        <f>'WIJAM NPC Before Balancing'!O65</f>
        <v>0</v>
      </c>
      <c r="P65" s="83">
        <f>'WIJAM NPC Before Balancing'!P65</f>
        <v>0</v>
      </c>
      <c r="Q65" s="83">
        <f>'WIJAM NPC Before Balancing'!Q65</f>
        <v>0</v>
      </c>
      <c r="R65" s="83">
        <f>'WIJAM NPC Before Balancing'!R65</f>
        <v>0</v>
      </c>
      <c r="T65" s="76"/>
    </row>
    <row r="66" spans="3:20" s="9" customFormat="1" ht="12.75">
      <c r="C66" s="9" t="s">
        <v>134</v>
      </c>
      <c r="D66" s="22"/>
      <c r="E66" s="22"/>
      <c r="F66" s="82">
        <f t="shared" si="15"/>
        <v>0</v>
      </c>
      <c r="G66" s="83">
        <f>'WIJAM NPC Before Balancing'!G66</f>
        <v>0</v>
      </c>
      <c r="H66" s="83">
        <f>'WIJAM NPC Before Balancing'!H66</f>
        <v>0</v>
      </c>
      <c r="I66" s="83">
        <f>'WIJAM NPC Before Balancing'!I66</f>
        <v>0</v>
      </c>
      <c r="J66" s="83">
        <f>'WIJAM NPC Before Balancing'!J66</f>
        <v>0</v>
      </c>
      <c r="K66" s="83">
        <f>'WIJAM NPC Before Balancing'!K66</f>
        <v>0</v>
      </c>
      <c r="L66" s="83">
        <f>'WIJAM NPC Before Balancing'!L66</f>
        <v>0</v>
      </c>
      <c r="M66" s="83">
        <f>'WIJAM NPC Before Balancing'!M66</f>
        <v>0</v>
      </c>
      <c r="N66" s="83">
        <f>'WIJAM NPC Before Balancing'!N66</f>
        <v>0</v>
      </c>
      <c r="O66" s="83">
        <f>'WIJAM NPC Before Balancing'!O66</f>
        <v>0</v>
      </c>
      <c r="P66" s="83">
        <f>'WIJAM NPC Before Balancing'!P66</f>
        <v>0</v>
      </c>
      <c r="Q66" s="83">
        <f>'WIJAM NPC Before Balancing'!Q66</f>
        <v>0</v>
      </c>
      <c r="R66" s="83">
        <f>'WIJAM NPC Before Balancing'!R66</f>
        <v>0</v>
      </c>
      <c r="T66" s="76"/>
    </row>
    <row r="67" spans="3:20" s="9" customFormat="1" ht="12.75">
      <c r="C67" s="9" t="s">
        <v>219</v>
      </c>
      <c r="D67" s="22"/>
      <c r="E67" s="22"/>
      <c r="F67" s="82">
        <f t="shared" ref="F67" si="16">SUM(G67:R67)</f>
        <v>0</v>
      </c>
      <c r="G67" s="83">
        <f>'WIJAM NPC Before Balancing'!G67</f>
        <v>0</v>
      </c>
      <c r="H67" s="83">
        <f>'WIJAM NPC Before Balancing'!H67</f>
        <v>0</v>
      </c>
      <c r="I67" s="83">
        <f>'WIJAM NPC Before Balancing'!I67</f>
        <v>0</v>
      </c>
      <c r="J67" s="83">
        <f>'WIJAM NPC Before Balancing'!J67</f>
        <v>0</v>
      </c>
      <c r="K67" s="83">
        <f>'WIJAM NPC Before Balancing'!K67</f>
        <v>0</v>
      </c>
      <c r="L67" s="83">
        <f>'WIJAM NPC Before Balancing'!L67</f>
        <v>0</v>
      </c>
      <c r="M67" s="83">
        <f>'WIJAM NPC Before Balancing'!M67</f>
        <v>0</v>
      </c>
      <c r="N67" s="83">
        <f>'WIJAM NPC Before Balancing'!N67</f>
        <v>0</v>
      </c>
      <c r="O67" s="83">
        <f>'WIJAM NPC Before Balancing'!O67</f>
        <v>0</v>
      </c>
      <c r="P67" s="83">
        <f>'WIJAM NPC Before Balancing'!P67</f>
        <v>0</v>
      </c>
      <c r="Q67" s="83">
        <f>'WIJAM NPC Before Balancing'!Q67</f>
        <v>0</v>
      </c>
      <c r="R67" s="83">
        <f>'WIJAM NPC Before Balancing'!R67</f>
        <v>0</v>
      </c>
      <c r="T67" s="76"/>
    </row>
    <row r="68" spans="3:20" s="9" customFormat="1" ht="12.75">
      <c r="C68" s="9" t="s">
        <v>95</v>
      </c>
      <c r="D68" s="22"/>
      <c r="E68" s="22"/>
      <c r="F68" s="82">
        <f t="shared" si="15"/>
        <v>0</v>
      </c>
      <c r="G68" s="83">
        <f>'WIJAM NPC Before Balancing'!G68</f>
        <v>0</v>
      </c>
      <c r="H68" s="83">
        <f>'WIJAM NPC Before Balancing'!H68</f>
        <v>0</v>
      </c>
      <c r="I68" s="83">
        <f>'WIJAM NPC Before Balancing'!I68</f>
        <v>0</v>
      </c>
      <c r="J68" s="83">
        <f>'WIJAM NPC Before Balancing'!J68</f>
        <v>0</v>
      </c>
      <c r="K68" s="83">
        <f>'WIJAM NPC Before Balancing'!K68</f>
        <v>0</v>
      </c>
      <c r="L68" s="83">
        <f>'WIJAM NPC Before Balancing'!L68</f>
        <v>0</v>
      </c>
      <c r="M68" s="83">
        <f>'WIJAM NPC Before Balancing'!M68</f>
        <v>0</v>
      </c>
      <c r="N68" s="83">
        <f>'WIJAM NPC Before Balancing'!N68</f>
        <v>0</v>
      </c>
      <c r="O68" s="83">
        <f>'WIJAM NPC Before Balancing'!O68</f>
        <v>0</v>
      </c>
      <c r="P68" s="83">
        <f>'WIJAM NPC Before Balancing'!P68</f>
        <v>0</v>
      </c>
      <c r="Q68" s="83">
        <f>'WIJAM NPC Before Balancing'!Q68</f>
        <v>0</v>
      </c>
      <c r="R68" s="83">
        <f>'WIJAM NPC Before Balancing'!R68</f>
        <v>0</v>
      </c>
      <c r="T68" s="76"/>
    </row>
    <row r="69" spans="3:20" s="9" customFormat="1" ht="12.75">
      <c r="C69" s="22" t="s">
        <v>123</v>
      </c>
      <c r="D69" s="22"/>
      <c r="E69" s="22"/>
      <c r="F69" s="82">
        <f t="shared" si="15"/>
        <v>0</v>
      </c>
      <c r="G69" s="83">
        <f>'WIJAM NPC Before Balancing'!G69</f>
        <v>0</v>
      </c>
      <c r="H69" s="83">
        <f>'WIJAM NPC Before Balancing'!H69</f>
        <v>0</v>
      </c>
      <c r="I69" s="83">
        <f>'WIJAM NPC Before Balancing'!I69</f>
        <v>0</v>
      </c>
      <c r="J69" s="83">
        <f>'WIJAM NPC Before Balancing'!J69</f>
        <v>0</v>
      </c>
      <c r="K69" s="83">
        <f>'WIJAM NPC Before Balancing'!K69</f>
        <v>0</v>
      </c>
      <c r="L69" s="83">
        <f>'WIJAM NPC Before Balancing'!L69</f>
        <v>0</v>
      </c>
      <c r="M69" s="83">
        <f>'WIJAM NPC Before Balancing'!M69</f>
        <v>0</v>
      </c>
      <c r="N69" s="83">
        <f>'WIJAM NPC Before Balancing'!N69</f>
        <v>0</v>
      </c>
      <c r="O69" s="83">
        <f>'WIJAM NPC Before Balancing'!O69</f>
        <v>0</v>
      </c>
      <c r="P69" s="83">
        <f>'WIJAM NPC Before Balancing'!P69</f>
        <v>0</v>
      </c>
      <c r="Q69" s="83">
        <f>'WIJAM NPC Before Balancing'!Q69</f>
        <v>0</v>
      </c>
      <c r="R69" s="83">
        <f>'WIJAM NPC Before Balancing'!R69</f>
        <v>0</v>
      </c>
      <c r="T69" s="76"/>
    </row>
    <row r="70" spans="3:20" s="9" customFormat="1" ht="12.75">
      <c r="C70" s="22" t="s">
        <v>124</v>
      </c>
      <c r="D70" s="22"/>
      <c r="E70" s="22"/>
      <c r="F70" s="82">
        <f t="shared" si="15"/>
        <v>0</v>
      </c>
      <c r="G70" s="83">
        <f>'WIJAM NPC Before Balancing'!G70</f>
        <v>0</v>
      </c>
      <c r="H70" s="83">
        <f>'WIJAM NPC Before Balancing'!H70</f>
        <v>0</v>
      </c>
      <c r="I70" s="83">
        <f>'WIJAM NPC Before Balancing'!I70</f>
        <v>0</v>
      </c>
      <c r="J70" s="83">
        <f>'WIJAM NPC Before Balancing'!J70</f>
        <v>0</v>
      </c>
      <c r="K70" s="83">
        <f>'WIJAM NPC Before Balancing'!K70</f>
        <v>0</v>
      </c>
      <c r="L70" s="83">
        <f>'WIJAM NPC Before Balancing'!L70</f>
        <v>0</v>
      </c>
      <c r="M70" s="83">
        <f>'WIJAM NPC Before Balancing'!M70</f>
        <v>0</v>
      </c>
      <c r="N70" s="83">
        <f>'WIJAM NPC Before Balancing'!N70</f>
        <v>0</v>
      </c>
      <c r="O70" s="83">
        <f>'WIJAM NPC Before Balancing'!O70</f>
        <v>0</v>
      </c>
      <c r="P70" s="83">
        <f>'WIJAM NPC Before Balancing'!P70</f>
        <v>0</v>
      </c>
      <c r="Q70" s="83">
        <f>'WIJAM NPC Before Balancing'!Q70</f>
        <v>0</v>
      </c>
      <c r="R70" s="83">
        <f>'WIJAM NPC Before Balancing'!R70</f>
        <v>0</v>
      </c>
      <c r="T70" s="76"/>
    </row>
    <row r="71" spans="3:20" s="9" customFormat="1" ht="12.75">
      <c r="C71" s="22" t="s">
        <v>125</v>
      </c>
      <c r="D71" s="22"/>
      <c r="E71" s="22"/>
      <c r="F71" s="82">
        <f t="shared" si="15"/>
        <v>0</v>
      </c>
      <c r="G71" s="83">
        <f>'WIJAM NPC Before Balancing'!G71</f>
        <v>0</v>
      </c>
      <c r="H71" s="83">
        <f>'WIJAM NPC Before Balancing'!H71</f>
        <v>0</v>
      </c>
      <c r="I71" s="83">
        <f>'WIJAM NPC Before Balancing'!I71</f>
        <v>0</v>
      </c>
      <c r="J71" s="83">
        <f>'WIJAM NPC Before Balancing'!J71</f>
        <v>0</v>
      </c>
      <c r="K71" s="83">
        <f>'WIJAM NPC Before Balancing'!K71</f>
        <v>0</v>
      </c>
      <c r="L71" s="83">
        <f>'WIJAM NPC Before Balancing'!L71</f>
        <v>0</v>
      </c>
      <c r="M71" s="83">
        <f>'WIJAM NPC Before Balancing'!M71</f>
        <v>0</v>
      </c>
      <c r="N71" s="83">
        <f>'WIJAM NPC Before Balancing'!N71</f>
        <v>0</v>
      </c>
      <c r="O71" s="83">
        <f>'WIJAM NPC Before Balancing'!O71</f>
        <v>0</v>
      </c>
      <c r="P71" s="83">
        <f>'WIJAM NPC Before Balancing'!P71</f>
        <v>0</v>
      </c>
      <c r="Q71" s="83">
        <f>'WIJAM NPC Before Balancing'!Q71</f>
        <v>0</v>
      </c>
      <c r="R71" s="83">
        <f>'WIJAM NPC Before Balancing'!R71</f>
        <v>0</v>
      </c>
      <c r="T71" s="76"/>
    </row>
    <row r="72" spans="3:20" s="9" customFormat="1" ht="12.75">
      <c r="C72" s="22" t="s">
        <v>126</v>
      </c>
      <c r="D72" s="22"/>
      <c r="E72" s="22"/>
      <c r="F72" s="82">
        <f t="shared" si="15"/>
        <v>0</v>
      </c>
      <c r="G72" s="83">
        <f>'WIJAM NPC Before Balancing'!G72</f>
        <v>0</v>
      </c>
      <c r="H72" s="83">
        <f>'WIJAM NPC Before Balancing'!H72</f>
        <v>0</v>
      </c>
      <c r="I72" s="83">
        <f>'WIJAM NPC Before Balancing'!I72</f>
        <v>0</v>
      </c>
      <c r="J72" s="83">
        <f>'WIJAM NPC Before Balancing'!J72</f>
        <v>0</v>
      </c>
      <c r="K72" s="83">
        <f>'WIJAM NPC Before Balancing'!K72</f>
        <v>0</v>
      </c>
      <c r="L72" s="83">
        <f>'WIJAM NPC Before Balancing'!L72</f>
        <v>0</v>
      </c>
      <c r="M72" s="83">
        <f>'WIJAM NPC Before Balancing'!M72</f>
        <v>0</v>
      </c>
      <c r="N72" s="83">
        <f>'WIJAM NPC Before Balancing'!N72</f>
        <v>0</v>
      </c>
      <c r="O72" s="83">
        <f>'WIJAM NPC Before Balancing'!O72</f>
        <v>0</v>
      </c>
      <c r="P72" s="83">
        <f>'WIJAM NPC Before Balancing'!P72</f>
        <v>0</v>
      </c>
      <c r="Q72" s="83">
        <f>'WIJAM NPC Before Balancing'!Q72</f>
        <v>0</v>
      </c>
      <c r="R72" s="83">
        <f>'WIJAM NPC Before Balancing'!R72</f>
        <v>0</v>
      </c>
      <c r="T72" s="76"/>
    </row>
    <row r="73" spans="3:20" s="9" customFormat="1" ht="12.75">
      <c r="C73" s="22" t="s">
        <v>19</v>
      </c>
      <c r="D73" s="22"/>
      <c r="E73" s="22"/>
      <c r="F73" s="82">
        <f t="shared" si="15"/>
        <v>0</v>
      </c>
      <c r="G73" s="83">
        <f>'WIJAM NPC Before Balancing'!G73</f>
        <v>0</v>
      </c>
      <c r="H73" s="83">
        <f>'WIJAM NPC Before Balancing'!H73</f>
        <v>0</v>
      </c>
      <c r="I73" s="83">
        <f>'WIJAM NPC Before Balancing'!I73</f>
        <v>0</v>
      </c>
      <c r="J73" s="83">
        <f>'WIJAM NPC Before Balancing'!J73</f>
        <v>0</v>
      </c>
      <c r="K73" s="83">
        <f>'WIJAM NPC Before Balancing'!K73</f>
        <v>0</v>
      </c>
      <c r="L73" s="83">
        <f>'WIJAM NPC Before Balancing'!L73</f>
        <v>0</v>
      </c>
      <c r="M73" s="83">
        <f>'WIJAM NPC Before Balancing'!M73</f>
        <v>0</v>
      </c>
      <c r="N73" s="83">
        <f>'WIJAM NPC Before Balancing'!N73</f>
        <v>0</v>
      </c>
      <c r="O73" s="83">
        <f>'WIJAM NPC Before Balancing'!O73</f>
        <v>0</v>
      </c>
      <c r="P73" s="83">
        <f>'WIJAM NPC Before Balancing'!P73</f>
        <v>0</v>
      </c>
      <c r="Q73" s="83">
        <f>'WIJAM NPC Before Balancing'!Q73</f>
        <v>0</v>
      </c>
      <c r="R73" s="83">
        <f>'WIJAM NPC Before Balancing'!R73</f>
        <v>0</v>
      </c>
      <c r="T73" s="76"/>
    </row>
    <row r="74" spans="3:20" s="9" customFormat="1" ht="12.75">
      <c r="C74" s="22" t="s">
        <v>96</v>
      </c>
      <c r="D74" s="22"/>
      <c r="E74" s="22"/>
      <c r="F74" s="82">
        <f t="shared" si="15"/>
        <v>0</v>
      </c>
      <c r="G74" s="83">
        <f>'WIJAM NPC Before Balancing'!G74</f>
        <v>0</v>
      </c>
      <c r="H74" s="83">
        <f>'WIJAM NPC Before Balancing'!H74</f>
        <v>0</v>
      </c>
      <c r="I74" s="83">
        <f>'WIJAM NPC Before Balancing'!I74</f>
        <v>0</v>
      </c>
      <c r="J74" s="83">
        <f>'WIJAM NPC Before Balancing'!J74</f>
        <v>0</v>
      </c>
      <c r="K74" s="83">
        <f>'WIJAM NPC Before Balancing'!K74</f>
        <v>0</v>
      </c>
      <c r="L74" s="83">
        <f>'WIJAM NPC Before Balancing'!L74</f>
        <v>0</v>
      </c>
      <c r="M74" s="83">
        <f>'WIJAM NPC Before Balancing'!M74</f>
        <v>0</v>
      </c>
      <c r="N74" s="83">
        <f>'WIJAM NPC Before Balancing'!N74</f>
        <v>0</v>
      </c>
      <c r="O74" s="83">
        <f>'WIJAM NPC Before Balancing'!O74</f>
        <v>0</v>
      </c>
      <c r="P74" s="83">
        <f>'WIJAM NPC Before Balancing'!P74</f>
        <v>0</v>
      </c>
      <c r="Q74" s="83">
        <f>'WIJAM NPC Before Balancing'!Q74</f>
        <v>0</v>
      </c>
      <c r="R74" s="83">
        <f>'WIJAM NPC Before Balancing'!R74</f>
        <v>0</v>
      </c>
      <c r="T74" s="76"/>
    </row>
    <row r="75" spans="3:20" s="9" customFormat="1" ht="12.75">
      <c r="C75" s="22" t="s">
        <v>128</v>
      </c>
      <c r="D75" s="22"/>
      <c r="E75" s="22"/>
      <c r="F75" s="82">
        <f t="shared" si="15"/>
        <v>0</v>
      </c>
      <c r="G75" s="83">
        <f>'WIJAM NPC Before Balancing'!G75</f>
        <v>0</v>
      </c>
      <c r="H75" s="83">
        <f>'WIJAM NPC Before Balancing'!H75</f>
        <v>0</v>
      </c>
      <c r="I75" s="83">
        <f>'WIJAM NPC Before Balancing'!I75</f>
        <v>0</v>
      </c>
      <c r="J75" s="83">
        <f>'WIJAM NPC Before Balancing'!J75</f>
        <v>0</v>
      </c>
      <c r="K75" s="83">
        <f>'WIJAM NPC Before Balancing'!K75</f>
        <v>0</v>
      </c>
      <c r="L75" s="83">
        <f>'WIJAM NPC Before Balancing'!L75</f>
        <v>0</v>
      </c>
      <c r="M75" s="83">
        <f>'WIJAM NPC Before Balancing'!M75</f>
        <v>0</v>
      </c>
      <c r="N75" s="83">
        <f>'WIJAM NPC Before Balancing'!N75</f>
        <v>0</v>
      </c>
      <c r="O75" s="83">
        <f>'WIJAM NPC Before Balancing'!O75</f>
        <v>0</v>
      </c>
      <c r="P75" s="83">
        <f>'WIJAM NPC Before Balancing'!P75</f>
        <v>0</v>
      </c>
      <c r="Q75" s="83">
        <f>'WIJAM NPC Before Balancing'!Q75</f>
        <v>0</v>
      </c>
      <c r="R75" s="83">
        <f>'WIJAM NPC Before Balancing'!R75</f>
        <v>0</v>
      </c>
      <c r="T75" s="76"/>
    </row>
    <row r="76" spans="3:20" s="9" customFormat="1" ht="12.75">
      <c r="C76" s="22" t="s">
        <v>129</v>
      </c>
      <c r="D76" s="22"/>
      <c r="E76" s="22"/>
      <c r="F76" s="82">
        <f t="shared" si="15"/>
        <v>0</v>
      </c>
      <c r="G76" s="83">
        <f>'WIJAM NPC Before Balancing'!G76</f>
        <v>0</v>
      </c>
      <c r="H76" s="83">
        <f>'WIJAM NPC Before Balancing'!H76</f>
        <v>0</v>
      </c>
      <c r="I76" s="83">
        <f>'WIJAM NPC Before Balancing'!I76</f>
        <v>0</v>
      </c>
      <c r="J76" s="83">
        <f>'WIJAM NPC Before Balancing'!J76</f>
        <v>0</v>
      </c>
      <c r="K76" s="83">
        <f>'WIJAM NPC Before Balancing'!K76</f>
        <v>0</v>
      </c>
      <c r="L76" s="83">
        <f>'WIJAM NPC Before Balancing'!L76</f>
        <v>0</v>
      </c>
      <c r="M76" s="83">
        <f>'WIJAM NPC Before Balancing'!M76</f>
        <v>0</v>
      </c>
      <c r="N76" s="83">
        <f>'WIJAM NPC Before Balancing'!N76</f>
        <v>0</v>
      </c>
      <c r="O76" s="83">
        <f>'WIJAM NPC Before Balancing'!O76</f>
        <v>0</v>
      </c>
      <c r="P76" s="83">
        <f>'WIJAM NPC Before Balancing'!P76</f>
        <v>0</v>
      </c>
      <c r="Q76" s="83">
        <f>'WIJAM NPC Before Balancing'!Q76</f>
        <v>0</v>
      </c>
      <c r="R76" s="83">
        <f>'WIJAM NPC Before Balancing'!R76</f>
        <v>0</v>
      </c>
      <c r="T76" s="76"/>
    </row>
    <row r="77" spans="3:20" s="9" customFormat="1" ht="12.75">
      <c r="C77" s="22" t="s">
        <v>122</v>
      </c>
      <c r="D77" s="22"/>
      <c r="E77" s="22"/>
      <c r="F77" s="82">
        <f t="shared" si="15"/>
        <v>0</v>
      </c>
      <c r="G77" s="83">
        <f>'WIJAM NPC Before Balancing'!G77</f>
        <v>0</v>
      </c>
      <c r="H77" s="83">
        <f>'WIJAM NPC Before Balancing'!H77</f>
        <v>0</v>
      </c>
      <c r="I77" s="83">
        <f>'WIJAM NPC Before Balancing'!I77</f>
        <v>0</v>
      </c>
      <c r="J77" s="83">
        <f>'WIJAM NPC Before Balancing'!J77</f>
        <v>0</v>
      </c>
      <c r="K77" s="83">
        <f>'WIJAM NPC Before Balancing'!K77</f>
        <v>0</v>
      </c>
      <c r="L77" s="83">
        <f>'WIJAM NPC Before Balancing'!L77</f>
        <v>0</v>
      </c>
      <c r="M77" s="83">
        <f>'WIJAM NPC Before Balancing'!M77</f>
        <v>0</v>
      </c>
      <c r="N77" s="83">
        <f>'WIJAM NPC Before Balancing'!N77</f>
        <v>0</v>
      </c>
      <c r="O77" s="83">
        <f>'WIJAM NPC Before Balancing'!O77</f>
        <v>0</v>
      </c>
      <c r="P77" s="83">
        <f>'WIJAM NPC Before Balancing'!P77</f>
        <v>0</v>
      </c>
      <c r="Q77" s="83">
        <f>'WIJAM NPC Before Balancing'!Q77</f>
        <v>0</v>
      </c>
      <c r="R77" s="83">
        <f>'WIJAM NPC Before Balancing'!R77</f>
        <v>0</v>
      </c>
      <c r="T77" s="76"/>
    </row>
    <row r="78" spans="3:20" s="9" customFormat="1" ht="12.75">
      <c r="C78" s="22" t="s">
        <v>119</v>
      </c>
      <c r="D78" s="22"/>
      <c r="E78" s="22"/>
      <c r="F78" s="82">
        <f t="shared" si="15"/>
        <v>0</v>
      </c>
      <c r="G78" s="83">
        <f>'WIJAM NPC Before Balancing'!G78</f>
        <v>0</v>
      </c>
      <c r="H78" s="83">
        <f>'WIJAM NPC Before Balancing'!H78</f>
        <v>0</v>
      </c>
      <c r="I78" s="83">
        <f>'WIJAM NPC Before Balancing'!I78</f>
        <v>0</v>
      </c>
      <c r="J78" s="83">
        <f>'WIJAM NPC Before Balancing'!J78</f>
        <v>0</v>
      </c>
      <c r="K78" s="83">
        <f>'WIJAM NPC Before Balancing'!K78</f>
        <v>0</v>
      </c>
      <c r="L78" s="83">
        <f>'WIJAM NPC Before Balancing'!L78</f>
        <v>0</v>
      </c>
      <c r="M78" s="83">
        <f>'WIJAM NPC Before Balancing'!M78</f>
        <v>0</v>
      </c>
      <c r="N78" s="83">
        <f>'WIJAM NPC Before Balancing'!N78</f>
        <v>0</v>
      </c>
      <c r="O78" s="83">
        <f>'WIJAM NPC Before Balancing'!O78</f>
        <v>0</v>
      </c>
      <c r="P78" s="83">
        <f>'WIJAM NPC Before Balancing'!P78</f>
        <v>0</v>
      </c>
      <c r="Q78" s="83">
        <f>'WIJAM NPC Before Balancing'!Q78</f>
        <v>0</v>
      </c>
      <c r="R78" s="83">
        <f>'WIJAM NPC Before Balancing'!R78</f>
        <v>0</v>
      </c>
      <c r="T78" s="76"/>
    </row>
    <row r="79" spans="3:20" s="9" customFormat="1" ht="12.75">
      <c r="C79" s="22" t="s">
        <v>20</v>
      </c>
      <c r="D79" s="22"/>
      <c r="E79" s="22"/>
      <c r="F79" s="82">
        <f t="shared" si="15"/>
        <v>0</v>
      </c>
      <c r="G79" s="83">
        <f>'WIJAM NPC Before Balancing'!G79</f>
        <v>0</v>
      </c>
      <c r="H79" s="83">
        <f>'WIJAM NPC Before Balancing'!H79</f>
        <v>0</v>
      </c>
      <c r="I79" s="83">
        <f>'WIJAM NPC Before Balancing'!I79</f>
        <v>0</v>
      </c>
      <c r="J79" s="83">
        <f>'WIJAM NPC Before Balancing'!J79</f>
        <v>0</v>
      </c>
      <c r="K79" s="83">
        <f>'WIJAM NPC Before Balancing'!K79</f>
        <v>0</v>
      </c>
      <c r="L79" s="83">
        <f>'WIJAM NPC Before Balancing'!L79</f>
        <v>0</v>
      </c>
      <c r="M79" s="83">
        <f>'WIJAM NPC Before Balancing'!M79</f>
        <v>0</v>
      </c>
      <c r="N79" s="83">
        <f>'WIJAM NPC Before Balancing'!N79</f>
        <v>0</v>
      </c>
      <c r="O79" s="83">
        <f>'WIJAM NPC Before Balancing'!O79</f>
        <v>0</v>
      </c>
      <c r="P79" s="83">
        <f>'WIJAM NPC Before Balancing'!P79</f>
        <v>0</v>
      </c>
      <c r="Q79" s="83">
        <f>'WIJAM NPC Before Balancing'!Q79</f>
        <v>0</v>
      </c>
      <c r="R79" s="83">
        <f>'WIJAM NPC Before Balancing'!R79</f>
        <v>0</v>
      </c>
      <c r="T79" s="76"/>
    </row>
    <row r="80" spans="3:20" s="9" customFormat="1" ht="12.75">
      <c r="C80" s="22" t="s">
        <v>21</v>
      </c>
      <c r="D80" s="22"/>
      <c r="E80" s="22"/>
      <c r="F80" s="82">
        <f t="shared" si="15"/>
        <v>0</v>
      </c>
      <c r="G80" s="83">
        <f>'WIJAM NPC Before Balancing'!G80</f>
        <v>0</v>
      </c>
      <c r="H80" s="83">
        <f>'WIJAM NPC Before Balancing'!H80</f>
        <v>0</v>
      </c>
      <c r="I80" s="83">
        <f>'WIJAM NPC Before Balancing'!I80</f>
        <v>0</v>
      </c>
      <c r="J80" s="83">
        <f>'WIJAM NPC Before Balancing'!J80</f>
        <v>0</v>
      </c>
      <c r="K80" s="83">
        <f>'WIJAM NPC Before Balancing'!K80</f>
        <v>0</v>
      </c>
      <c r="L80" s="83">
        <f>'WIJAM NPC Before Balancing'!L80</f>
        <v>0</v>
      </c>
      <c r="M80" s="83">
        <f>'WIJAM NPC Before Balancing'!M80</f>
        <v>0</v>
      </c>
      <c r="N80" s="83">
        <f>'WIJAM NPC Before Balancing'!N80</f>
        <v>0</v>
      </c>
      <c r="O80" s="83">
        <f>'WIJAM NPC Before Balancing'!O80</f>
        <v>0</v>
      </c>
      <c r="P80" s="83">
        <f>'WIJAM NPC Before Balancing'!P80</f>
        <v>0</v>
      </c>
      <c r="Q80" s="83">
        <f>'WIJAM NPC Before Balancing'!Q80</f>
        <v>0</v>
      </c>
      <c r="R80" s="83">
        <f>'WIJAM NPC Before Balancing'!R80</f>
        <v>0</v>
      </c>
      <c r="T80" s="76"/>
    </row>
    <row r="81" spans="2:20" s="9" customFormat="1" ht="12.75">
      <c r="C81" s="22" t="s">
        <v>97</v>
      </c>
      <c r="D81" s="22"/>
      <c r="E81" s="22"/>
      <c r="F81" s="82">
        <f t="shared" si="15"/>
        <v>0</v>
      </c>
      <c r="G81" s="83">
        <f>'WIJAM NPC Before Balancing'!G81</f>
        <v>0</v>
      </c>
      <c r="H81" s="83">
        <f>'WIJAM NPC Before Balancing'!H81</f>
        <v>0</v>
      </c>
      <c r="I81" s="83">
        <f>'WIJAM NPC Before Balancing'!I81</f>
        <v>0</v>
      </c>
      <c r="J81" s="83">
        <f>'WIJAM NPC Before Balancing'!J81</f>
        <v>0</v>
      </c>
      <c r="K81" s="83">
        <f>'WIJAM NPC Before Balancing'!K81</f>
        <v>0</v>
      </c>
      <c r="L81" s="83">
        <f>'WIJAM NPC Before Balancing'!L81</f>
        <v>0</v>
      </c>
      <c r="M81" s="83">
        <f>'WIJAM NPC Before Balancing'!M81</f>
        <v>0</v>
      </c>
      <c r="N81" s="83">
        <f>'WIJAM NPC Before Balancing'!N81</f>
        <v>0</v>
      </c>
      <c r="O81" s="83">
        <f>'WIJAM NPC Before Balancing'!O81</f>
        <v>0</v>
      </c>
      <c r="P81" s="83">
        <f>'WIJAM NPC Before Balancing'!P81</f>
        <v>0</v>
      </c>
      <c r="Q81" s="83">
        <f>'WIJAM NPC Before Balancing'!Q81</f>
        <v>0</v>
      </c>
      <c r="R81" s="83">
        <f>'WIJAM NPC Before Balancing'!R81</f>
        <v>0</v>
      </c>
      <c r="T81" s="76"/>
    </row>
    <row r="82" spans="2:20" s="9" customFormat="1" ht="12.75">
      <c r="C82" s="22" t="s">
        <v>22</v>
      </c>
      <c r="D82" s="22"/>
      <c r="E82" s="22"/>
      <c r="F82" s="82">
        <f t="shared" si="15"/>
        <v>0</v>
      </c>
      <c r="G82" s="83">
        <f>'WIJAM NPC Before Balancing'!G82</f>
        <v>0</v>
      </c>
      <c r="H82" s="83">
        <f>'WIJAM NPC Before Balancing'!H82</f>
        <v>0</v>
      </c>
      <c r="I82" s="83">
        <f>'WIJAM NPC Before Balancing'!I82</f>
        <v>0</v>
      </c>
      <c r="J82" s="83">
        <f>'WIJAM NPC Before Balancing'!J82</f>
        <v>0</v>
      </c>
      <c r="K82" s="83">
        <f>'WIJAM NPC Before Balancing'!K82</f>
        <v>0</v>
      </c>
      <c r="L82" s="83">
        <f>'WIJAM NPC Before Balancing'!L82</f>
        <v>0</v>
      </c>
      <c r="M82" s="83">
        <f>'WIJAM NPC Before Balancing'!M82</f>
        <v>0</v>
      </c>
      <c r="N82" s="83">
        <f>'WIJAM NPC Before Balancing'!N82</f>
        <v>0</v>
      </c>
      <c r="O82" s="83">
        <f>'WIJAM NPC Before Balancing'!O82</f>
        <v>0</v>
      </c>
      <c r="P82" s="83">
        <f>'WIJAM NPC Before Balancing'!P82</f>
        <v>0</v>
      </c>
      <c r="Q82" s="83">
        <f>'WIJAM NPC Before Balancing'!Q82</f>
        <v>0</v>
      </c>
      <c r="R82" s="83">
        <f>'WIJAM NPC Before Balancing'!R82</f>
        <v>0</v>
      </c>
      <c r="T82" s="76"/>
    </row>
    <row r="83" spans="2:20" s="9" customFormat="1" ht="12.75">
      <c r="C83" s="22" t="s">
        <v>164</v>
      </c>
      <c r="D83" s="22"/>
      <c r="E83" s="22"/>
      <c r="F83" s="82">
        <f t="shared" si="15"/>
        <v>0</v>
      </c>
      <c r="G83" s="83">
        <f>'WIJAM NPC Before Balancing'!G83</f>
        <v>0</v>
      </c>
      <c r="H83" s="83">
        <f>'WIJAM NPC Before Balancing'!H83</f>
        <v>0</v>
      </c>
      <c r="I83" s="83">
        <f>'WIJAM NPC Before Balancing'!I83</f>
        <v>0</v>
      </c>
      <c r="J83" s="83">
        <f>'WIJAM NPC Before Balancing'!J83</f>
        <v>0</v>
      </c>
      <c r="K83" s="83">
        <f>'WIJAM NPC Before Balancing'!K83</f>
        <v>0</v>
      </c>
      <c r="L83" s="83">
        <f>'WIJAM NPC Before Balancing'!L83</f>
        <v>0</v>
      </c>
      <c r="M83" s="83">
        <f>'WIJAM NPC Before Balancing'!M83</f>
        <v>0</v>
      </c>
      <c r="N83" s="83">
        <f>'WIJAM NPC Before Balancing'!N83</f>
        <v>0</v>
      </c>
      <c r="O83" s="83">
        <f>'WIJAM NPC Before Balancing'!O83</f>
        <v>0</v>
      </c>
      <c r="P83" s="83">
        <f>'WIJAM NPC Before Balancing'!P83</f>
        <v>0</v>
      </c>
      <c r="Q83" s="83">
        <f>'WIJAM NPC Before Balancing'!Q83</f>
        <v>0</v>
      </c>
      <c r="R83" s="83">
        <f>'WIJAM NPC Before Balancing'!R83</f>
        <v>0</v>
      </c>
      <c r="T83" s="76"/>
    </row>
    <row r="84" spans="2:20" s="9" customFormat="1" ht="12.75">
      <c r="C84" s="22" t="s">
        <v>165</v>
      </c>
      <c r="D84" s="22"/>
      <c r="E84" s="22"/>
      <c r="F84" s="82">
        <f t="shared" si="15"/>
        <v>0</v>
      </c>
      <c r="G84" s="83">
        <f>'WIJAM NPC Before Balancing'!G84</f>
        <v>0</v>
      </c>
      <c r="H84" s="83">
        <f>'WIJAM NPC Before Balancing'!H84</f>
        <v>0</v>
      </c>
      <c r="I84" s="83">
        <f>'WIJAM NPC Before Balancing'!I84</f>
        <v>0</v>
      </c>
      <c r="J84" s="83">
        <f>'WIJAM NPC Before Balancing'!J84</f>
        <v>0</v>
      </c>
      <c r="K84" s="83">
        <f>'WIJAM NPC Before Balancing'!K84</f>
        <v>0</v>
      </c>
      <c r="L84" s="83">
        <f>'WIJAM NPC Before Balancing'!L84</f>
        <v>0</v>
      </c>
      <c r="M84" s="83">
        <f>'WIJAM NPC Before Balancing'!M84</f>
        <v>0</v>
      </c>
      <c r="N84" s="83">
        <f>'WIJAM NPC Before Balancing'!N84</f>
        <v>0</v>
      </c>
      <c r="O84" s="83">
        <f>'WIJAM NPC Before Balancing'!O84</f>
        <v>0</v>
      </c>
      <c r="P84" s="83">
        <f>'WIJAM NPC Before Balancing'!P84</f>
        <v>0</v>
      </c>
      <c r="Q84" s="83">
        <f>'WIJAM NPC Before Balancing'!Q84</f>
        <v>0</v>
      </c>
      <c r="R84" s="83">
        <f>'WIJAM NPC Before Balancing'!R84</f>
        <v>0</v>
      </c>
      <c r="T84" s="76"/>
    </row>
    <row r="85" spans="2:20" s="9" customFormat="1" ht="12.75">
      <c r="B85" s="15"/>
      <c r="C85" s="23" t="s">
        <v>166</v>
      </c>
      <c r="D85" s="23"/>
      <c r="E85" s="23"/>
      <c r="F85" s="82">
        <f t="shared" si="15"/>
        <v>0</v>
      </c>
      <c r="G85" s="83">
        <f>'WIJAM NPC Before Balancing'!G85</f>
        <v>0</v>
      </c>
      <c r="H85" s="83">
        <f>'WIJAM NPC Before Balancing'!H85</f>
        <v>0</v>
      </c>
      <c r="I85" s="83">
        <f>'WIJAM NPC Before Balancing'!I85</f>
        <v>0</v>
      </c>
      <c r="J85" s="83">
        <f>'WIJAM NPC Before Balancing'!J85</f>
        <v>0</v>
      </c>
      <c r="K85" s="83">
        <f>'WIJAM NPC Before Balancing'!K85</f>
        <v>0</v>
      </c>
      <c r="L85" s="83">
        <f>'WIJAM NPC Before Balancing'!L85</f>
        <v>0</v>
      </c>
      <c r="M85" s="83">
        <f>'WIJAM NPC Before Balancing'!M85</f>
        <v>0</v>
      </c>
      <c r="N85" s="83">
        <f>'WIJAM NPC Before Balancing'!N85</f>
        <v>0</v>
      </c>
      <c r="O85" s="83">
        <f>'WIJAM NPC Before Balancing'!O85</f>
        <v>0</v>
      </c>
      <c r="P85" s="83">
        <f>'WIJAM NPC Before Balancing'!P85</f>
        <v>0</v>
      </c>
      <c r="Q85" s="83">
        <f>'WIJAM NPC Before Balancing'!Q85</f>
        <v>0</v>
      </c>
      <c r="R85" s="83">
        <f>'WIJAM NPC Before Balancing'!R85</f>
        <v>0</v>
      </c>
      <c r="T85" s="76"/>
    </row>
    <row r="86" spans="2:20" s="9" customFormat="1" ht="12.75">
      <c r="B86" s="15"/>
      <c r="C86" s="23" t="s">
        <v>167</v>
      </c>
      <c r="D86" s="23"/>
      <c r="E86" s="23"/>
      <c r="F86" s="82">
        <f t="shared" si="15"/>
        <v>0</v>
      </c>
      <c r="G86" s="83">
        <f>'WIJAM NPC Before Balancing'!G86</f>
        <v>0</v>
      </c>
      <c r="H86" s="83">
        <f>'WIJAM NPC Before Balancing'!H86</f>
        <v>0</v>
      </c>
      <c r="I86" s="83">
        <f>'WIJAM NPC Before Balancing'!I86</f>
        <v>0</v>
      </c>
      <c r="J86" s="83">
        <f>'WIJAM NPC Before Balancing'!J86</f>
        <v>0</v>
      </c>
      <c r="K86" s="83">
        <f>'WIJAM NPC Before Balancing'!K86</f>
        <v>0</v>
      </c>
      <c r="L86" s="83">
        <f>'WIJAM NPC Before Balancing'!L86</f>
        <v>0</v>
      </c>
      <c r="M86" s="83">
        <f>'WIJAM NPC Before Balancing'!M86</f>
        <v>0</v>
      </c>
      <c r="N86" s="83">
        <f>'WIJAM NPC Before Balancing'!N86</f>
        <v>0</v>
      </c>
      <c r="O86" s="83">
        <f>'WIJAM NPC Before Balancing'!O86</f>
        <v>0</v>
      </c>
      <c r="P86" s="83">
        <f>'WIJAM NPC Before Balancing'!P86</f>
        <v>0</v>
      </c>
      <c r="Q86" s="83">
        <f>'WIJAM NPC Before Balancing'!Q86</f>
        <v>0</v>
      </c>
      <c r="R86" s="83">
        <f>'WIJAM NPC Before Balancing'!R86</f>
        <v>0</v>
      </c>
      <c r="T86" s="76"/>
    </row>
    <row r="87" spans="2:20" s="9" customFormat="1" ht="12.75">
      <c r="B87" s="15"/>
      <c r="C87" s="23" t="s">
        <v>133</v>
      </c>
      <c r="D87" s="23"/>
      <c r="E87" s="23"/>
      <c r="F87" s="82">
        <f t="shared" si="15"/>
        <v>0</v>
      </c>
      <c r="G87" s="83">
        <f>'WIJAM NPC Before Balancing'!G87</f>
        <v>0</v>
      </c>
      <c r="H87" s="83">
        <f>'WIJAM NPC Before Balancing'!H87</f>
        <v>0</v>
      </c>
      <c r="I87" s="83">
        <f>'WIJAM NPC Before Balancing'!I87</f>
        <v>0</v>
      </c>
      <c r="J87" s="83">
        <f>'WIJAM NPC Before Balancing'!J87</f>
        <v>0</v>
      </c>
      <c r="K87" s="83">
        <f>'WIJAM NPC Before Balancing'!K87</f>
        <v>0</v>
      </c>
      <c r="L87" s="83">
        <f>'WIJAM NPC Before Balancing'!L87</f>
        <v>0</v>
      </c>
      <c r="M87" s="83">
        <f>'WIJAM NPC Before Balancing'!M87</f>
        <v>0</v>
      </c>
      <c r="N87" s="83">
        <f>'WIJAM NPC Before Balancing'!N87</f>
        <v>0</v>
      </c>
      <c r="O87" s="83">
        <f>'WIJAM NPC Before Balancing'!O87</f>
        <v>0</v>
      </c>
      <c r="P87" s="83">
        <f>'WIJAM NPC Before Balancing'!P87</f>
        <v>0</v>
      </c>
      <c r="Q87" s="83">
        <f>'WIJAM NPC Before Balancing'!Q87</f>
        <v>0</v>
      </c>
      <c r="R87" s="83">
        <f>'WIJAM NPC Before Balancing'!R87</f>
        <v>0</v>
      </c>
      <c r="T87" s="76"/>
    </row>
    <row r="88" spans="2:20" s="9" customFormat="1" ht="12.75">
      <c r="B88" s="15"/>
      <c r="C88" s="23" t="s">
        <v>127</v>
      </c>
      <c r="D88" s="23"/>
      <c r="E88" s="23"/>
      <c r="F88" s="82">
        <f t="shared" si="15"/>
        <v>0</v>
      </c>
      <c r="G88" s="83">
        <f>'WIJAM NPC Before Balancing'!G88</f>
        <v>0</v>
      </c>
      <c r="H88" s="83">
        <f>'WIJAM NPC Before Balancing'!H88</f>
        <v>0</v>
      </c>
      <c r="I88" s="83">
        <f>'WIJAM NPC Before Balancing'!I88</f>
        <v>0</v>
      </c>
      <c r="J88" s="83">
        <f>'WIJAM NPC Before Balancing'!J88</f>
        <v>0</v>
      </c>
      <c r="K88" s="83">
        <f>'WIJAM NPC Before Balancing'!K88</f>
        <v>0</v>
      </c>
      <c r="L88" s="83">
        <f>'WIJAM NPC Before Balancing'!L88</f>
        <v>0</v>
      </c>
      <c r="M88" s="83">
        <f>'WIJAM NPC Before Balancing'!M88</f>
        <v>0</v>
      </c>
      <c r="N88" s="83">
        <f>'WIJAM NPC Before Balancing'!N88</f>
        <v>0</v>
      </c>
      <c r="O88" s="83">
        <f>'WIJAM NPC Before Balancing'!O88</f>
        <v>0</v>
      </c>
      <c r="P88" s="83">
        <f>'WIJAM NPC Before Balancing'!P88</f>
        <v>0</v>
      </c>
      <c r="Q88" s="83">
        <f>'WIJAM NPC Before Balancing'!Q88</f>
        <v>0</v>
      </c>
      <c r="R88" s="83">
        <f>'WIJAM NPC Before Balancing'!R88</f>
        <v>0</v>
      </c>
      <c r="T88" s="76"/>
    </row>
    <row r="89" spans="2:20" s="9" customFormat="1" ht="12.75">
      <c r="B89" s="15"/>
      <c r="C89" s="23" t="s">
        <v>23</v>
      </c>
      <c r="D89" s="23"/>
      <c r="E89" s="23"/>
      <c r="F89" s="82">
        <f t="shared" si="15"/>
        <v>0</v>
      </c>
      <c r="G89" s="83">
        <f>'WIJAM NPC Before Balancing'!G89</f>
        <v>0</v>
      </c>
      <c r="H89" s="83">
        <f>'WIJAM NPC Before Balancing'!H89</f>
        <v>0</v>
      </c>
      <c r="I89" s="83">
        <f>'WIJAM NPC Before Balancing'!I89</f>
        <v>0</v>
      </c>
      <c r="J89" s="83">
        <f>'WIJAM NPC Before Balancing'!J89</f>
        <v>0</v>
      </c>
      <c r="K89" s="83">
        <f>'WIJAM NPC Before Balancing'!K89</f>
        <v>0</v>
      </c>
      <c r="L89" s="83">
        <f>'WIJAM NPC Before Balancing'!L89</f>
        <v>0</v>
      </c>
      <c r="M89" s="83">
        <f>'WIJAM NPC Before Balancing'!M89</f>
        <v>0</v>
      </c>
      <c r="N89" s="83">
        <f>'WIJAM NPC Before Balancing'!N89</f>
        <v>0</v>
      </c>
      <c r="O89" s="83">
        <f>'WIJAM NPC Before Balancing'!O89</f>
        <v>0</v>
      </c>
      <c r="P89" s="83">
        <f>'WIJAM NPC Before Balancing'!P89</f>
        <v>0</v>
      </c>
      <c r="Q89" s="83">
        <f>'WIJAM NPC Before Balancing'!Q89</f>
        <v>0</v>
      </c>
      <c r="R89" s="83">
        <f>'WIJAM NPC Before Balancing'!R89</f>
        <v>0</v>
      </c>
      <c r="T89" s="76"/>
    </row>
    <row r="90" spans="2:20" s="9" customFormat="1" ht="12.75">
      <c r="B90" s="15"/>
      <c r="C90" s="23" t="s">
        <v>24</v>
      </c>
      <c r="D90" s="23"/>
      <c r="E90" s="23"/>
      <c r="F90" s="82">
        <f t="shared" si="15"/>
        <v>0</v>
      </c>
      <c r="G90" s="83">
        <f>'WIJAM NPC Before Balancing'!G90</f>
        <v>0</v>
      </c>
      <c r="H90" s="83">
        <f>'WIJAM NPC Before Balancing'!H90</f>
        <v>0</v>
      </c>
      <c r="I90" s="83">
        <f>'WIJAM NPC Before Balancing'!I90</f>
        <v>0</v>
      </c>
      <c r="J90" s="83">
        <f>'WIJAM NPC Before Balancing'!J90</f>
        <v>0</v>
      </c>
      <c r="K90" s="83">
        <f>'WIJAM NPC Before Balancing'!K90</f>
        <v>0</v>
      </c>
      <c r="L90" s="83">
        <f>'WIJAM NPC Before Balancing'!L90</f>
        <v>0</v>
      </c>
      <c r="M90" s="83">
        <f>'WIJAM NPC Before Balancing'!M90</f>
        <v>0</v>
      </c>
      <c r="N90" s="83">
        <f>'WIJAM NPC Before Balancing'!N90</f>
        <v>0</v>
      </c>
      <c r="O90" s="83">
        <f>'WIJAM NPC Before Balancing'!O90</f>
        <v>0</v>
      </c>
      <c r="P90" s="83">
        <f>'WIJAM NPC Before Balancing'!P90</f>
        <v>0</v>
      </c>
      <c r="Q90" s="83">
        <f>'WIJAM NPC Before Balancing'!Q90</f>
        <v>0</v>
      </c>
      <c r="R90" s="83">
        <f>'WIJAM NPC Before Balancing'!R90</f>
        <v>0</v>
      </c>
      <c r="T90" s="76"/>
    </row>
    <row r="91" spans="2:20" s="9" customFormat="1" ht="12.75">
      <c r="B91" s="15"/>
      <c r="C91" s="23" t="s">
        <v>25</v>
      </c>
      <c r="D91" s="23"/>
      <c r="E91" s="23"/>
      <c r="F91" s="82">
        <f t="shared" si="15"/>
        <v>0</v>
      </c>
      <c r="G91" s="83">
        <f>'WIJAM NPC Before Balancing'!G91</f>
        <v>0</v>
      </c>
      <c r="H91" s="83">
        <f>'WIJAM NPC Before Balancing'!H91</f>
        <v>0</v>
      </c>
      <c r="I91" s="83">
        <f>'WIJAM NPC Before Balancing'!I91</f>
        <v>0</v>
      </c>
      <c r="J91" s="83">
        <f>'WIJAM NPC Before Balancing'!J91</f>
        <v>0</v>
      </c>
      <c r="K91" s="83">
        <f>'WIJAM NPC Before Balancing'!K91</f>
        <v>0</v>
      </c>
      <c r="L91" s="83">
        <f>'WIJAM NPC Before Balancing'!L91</f>
        <v>0</v>
      </c>
      <c r="M91" s="83">
        <f>'WIJAM NPC Before Balancing'!M91</f>
        <v>0</v>
      </c>
      <c r="N91" s="83">
        <f>'WIJAM NPC Before Balancing'!N91</f>
        <v>0</v>
      </c>
      <c r="O91" s="83">
        <f>'WIJAM NPC Before Balancing'!O91</f>
        <v>0</v>
      </c>
      <c r="P91" s="83">
        <f>'WIJAM NPC Before Balancing'!P91</f>
        <v>0</v>
      </c>
      <c r="Q91" s="83">
        <f>'WIJAM NPC Before Balancing'!Q91</f>
        <v>0</v>
      </c>
      <c r="R91" s="83">
        <f>'WIJAM NPC Before Balancing'!R91</f>
        <v>0</v>
      </c>
      <c r="T91" s="76"/>
    </row>
    <row r="92" spans="2:20" s="9" customFormat="1" ht="12.75">
      <c r="B92" s="15"/>
      <c r="C92" s="23" t="s">
        <v>144</v>
      </c>
      <c r="D92" s="23"/>
      <c r="E92" s="23"/>
      <c r="F92" s="82">
        <f t="shared" si="15"/>
        <v>0</v>
      </c>
      <c r="G92" s="83">
        <f>'WIJAM NPC Before Balancing'!G92</f>
        <v>0</v>
      </c>
      <c r="H92" s="83">
        <f>'WIJAM NPC Before Balancing'!H92</f>
        <v>0</v>
      </c>
      <c r="I92" s="83">
        <f>'WIJAM NPC Before Balancing'!I92</f>
        <v>0</v>
      </c>
      <c r="J92" s="83">
        <f>'WIJAM NPC Before Balancing'!J92</f>
        <v>0</v>
      </c>
      <c r="K92" s="83">
        <f>'WIJAM NPC Before Balancing'!K92</f>
        <v>0</v>
      </c>
      <c r="L92" s="83">
        <f>'WIJAM NPC Before Balancing'!L92</f>
        <v>0</v>
      </c>
      <c r="M92" s="83">
        <f>'WIJAM NPC Before Balancing'!M92</f>
        <v>0</v>
      </c>
      <c r="N92" s="83">
        <f>'WIJAM NPC Before Balancing'!N92</f>
        <v>0</v>
      </c>
      <c r="O92" s="83">
        <f>'WIJAM NPC Before Balancing'!O92</f>
        <v>0</v>
      </c>
      <c r="P92" s="83">
        <f>'WIJAM NPC Before Balancing'!P92</f>
        <v>0</v>
      </c>
      <c r="Q92" s="83">
        <f>'WIJAM NPC Before Balancing'!Q92</f>
        <v>0</v>
      </c>
      <c r="R92" s="83">
        <f>'WIJAM NPC Before Balancing'!R92</f>
        <v>0</v>
      </c>
      <c r="T92" s="76"/>
    </row>
    <row r="93" spans="2:20" s="9" customFormat="1" ht="12.75">
      <c r="B93" s="15"/>
      <c r="C93" s="23" t="s">
        <v>145</v>
      </c>
      <c r="D93" s="23"/>
      <c r="E93" s="23"/>
      <c r="F93" s="82">
        <f t="shared" si="15"/>
        <v>0</v>
      </c>
      <c r="G93" s="83">
        <f>'WIJAM NPC Before Balancing'!G93</f>
        <v>0</v>
      </c>
      <c r="H93" s="83">
        <f>'WIJAM NPC Before Balancing'!H93</f>
        <v>0</v>
      </c>
      <c r="I93" s="83">
        <f>'WIJAM NPC Before Balancing'!I93</f>
        <v>0</v>
      </c>
      <c r="J93" s="83">
        <f>'WIJAM NPC Before Balancing'!J93</f>
        <v>0</v>
      </c>
      <c r="K93" s="83">
        <f>'WIJAM NPC Before Balancing'!K93</f>
        <v>0</v>
      </c>
      <c r="L93" s="83">
        <f>'WIJAM NPC Before Balancing'!L93</f>
        <v>0</v>
      </c>
      <c r="M93" s="83">
        <f>'WIJAM NPC Before Balancing'!M93</f>
        <v>0</v>
      </c>
      <c r="N93" s="83">
        <f>'WIJAM NPC Before Balancing'!N93</f>
        <v>0</v>
      </c>
      <c r="O93" s="83">
        <f>'WIJAM NPC Before Balancing'!O93</f>
        <v>0</v>
      </c>
      <c r="P93" s="83">
        <f>'WIJAM NPC Before Balancing'!P93</f>
        <v>0</v>
      </c>
      <c r="Q93" s="83">
        <f>'WIJAM NPC Before Balancing'!Q93</f>
        <v>0</v>
      </c>
      <c r="R93" s="83">
        <f>'WIJAM NPC Before Balancing'!R93</f>
        <v>0</v>
      </c>
      <c r="T93" s="76"/>
    </row>
    <row r="94" spans="2:20" s="9" customFormat="1" ht="12.75">
      <c r="B94" s="15"/>
      <c r="C94" s="23" t="s">
        <v>146</v>
      </c>
      <c r="D94" s="23"/>
      <c r="E94" s="23"/>
      <c r="F94" s="82">
        <f t="shared" si="15"/>
        <v>0</v>
      </c>
      <c r="G94" s="83">
        <f>'WIJAM NPC Before Balancing'!G94</f>
        <v>0</v>
      </c>
      <c r="H94" s="83">
        <f>'WIJAM NPC Before Balancing'!H94</f>
        <v>0</v>
      </c>
      <c r="I94" s="83">
        <f>'WIJAM NPC Before Balancing'!I94</f>
        <v>0</v>
      </c>
      <c r="J94" s="83">
        <f>'WIJAM NPC Before Balancing'!J94</f>
        <v>0</v>
      </c>
      <c r="K94" s="83">
        <f>'WIJAM NPC Before Balancing'!K94</f>
        <v>0</v>
      </c>
      <c r="L94" s="83">
        <f>'WIJAM NPC Before Balancing'!L94</f>
        <v>0</v>
      </c>
      <c r="M94" s="83">
        <f>'WIJAM NPC Before Balancing'!M94</f>
        <v>0</v>
      </c>
      <c r="N94" s="83">
        <f>'WIJAM NPC Before Balancing'!N94</f>
        <v>0</v>
      </c>
      <c r="O94" s="83">
        <f>'WIJAM NPC Before Balancing'!O94</f>
        <v>0</v>
      </c>
      <c r="P94" s="83">
        <f>'WIJAM NPC Before Balancing'!P94</f>
        <v>0</v>
      </c>
      <c r="Q94" s="83">
        <f>'WIJAM NPC Before Balancing'!Q94</f>
        <v>0</v>
      </c>
      <c r="R94" s="83">
        <f>'WIJAM NPC Before Balancing'!R94</f>
        <v>0</v>
      </c>
      <c r="T94" s="76"/>
    </row>
    <row r="95" spans="2:20" s="9" customFormat="1" ht="12.75">
      <c r="B95" s="15"/>
      <c r="C95" s="23" t="s">
        <v>224</v>
      </c>
      <c r="D95" s="23"/>
      <c r="E95" s="23"/>
      <c r="F95" s="82">
        <f t="shared" ref="F95" si="17">SUM(G95:R95)</f>
        <v>0</v>
      </c>
      <c r="G95" s="83">
        <f>'WIJAM NPC Before Balancing'!G95</f>
        <v>0</v>
      </c>
      <c r="H95" s="83">
        <f>'WIJAM NPC Before Balancing'!H95</f>
        <v>0</v>
      </c>
      <c r="I95" s="83">
        <f>'WIJAM NPC Before Balancing'!I95</f>
        <v>0</v>
      </c>
      <c r="J95" s="83">
        <f>'WIJAM NPC Before Balancing'!J95</f>
        <v>0</v>
      </c>
      <c r="K95" s="83">
        <f>'WIJAM NPC Before Balancing'!K95</f>
        <v>0</v>
      </c>
      <c r="L95" s="83">
        <f>'WIJAM NPC Before Balancing'!L95</f>
        <v>0</v>
      </c>
      <c r="M95" s="83">
        <f>'WIJAM NPC Before Balancing'!M95</f>
        <v>0</v>
      </c>
      <c r="N95" s="83">
        <f>'WIJAM NPC Before Balancing'!N95</f>
        <v>0</v>
      </c>
      <c r="O95" s="83">
        <f>'WIJAM NPC Before Balancing'!O95</f>
        <v>0</v>
      </c>
      <c r="P95" s="83">
        <f>'WIJAM NPC Before Balancing'!P95</f>
        <v>0</v>
      </c>
      <c r="Q95" s="83">
        <f>'WIJAM NPC Before Balancing'!Q95</f>
        <v>0</v>
      </c>
      <c r="R95" s="83">
        <f>'WIJAM NPC Before Balancing'!R95</f>
        <v>0</v>
      </c>
      <c r="T95" s="76"/>
    </row>
    <row r="96" spans="2:20" s="9" customFormat="1" ht="12.75">
      <c r="C96" s="22" t="s">
        <v>26</v>
      </c>
      <c r="D96" s="22"/>
      <c r="E96" s="22"/>
      <c r="F96" s="82">
        <f t="shared" si="15"/>
        <v>0</v>
      </c>
      <c r="G96" s="83">
        <f>'WIJAM NPC Before Balancing'!G96</f>
        <v>0</v>
      </c>
      <c r="H96" s="83">
        <f>'WIJAM NPC Before Balancing'!H96</f>
        <v>0</v>
      </c>
      <c r="I96" s="83">
        <f>'WIJAM NPC Before Balancing'!I96</f>
        <v>0</v>
      </c>
      <c r="J96" s="83">
        <f>'WIJAM NPC Before Balancing'!J96</f>
        <v>0</v>
      </c>
      <c r="K96" s="83">
        <f>'WIJAM NPC Before Balancing'!K96</f>
        <v>0</v>
      </c>
      <c r="L96" s="83">
        <f>'WIJAM NPC Before Balancing'!L96</f>
        <v>0</v>
      </c>
      <c r="M96" s="83">
        <f>'WIJAM NPC Before Balancing'!M96</f>
        <v>0</v>
      </c>
      <c r="N96" s="83">
        <f>'WIJAM NPC Before Balancing'!N96</f>
        <v>0</v>
      </c>
      <c r="O96" s="83">
        <f>'WIJAM NPC Before Balancing'!O96</f>
        <v>0</v>
      </c>
      <c r="P96" s="83">
        <f>'WIJAM NPC Before Balancing'!P96</f>
        <v>0</v>
      </c>
      <c r="Q96" s="83">
        <f>'WIJAM NPC Before Balancing'!Q96</f>
        <v>0</v>
      </c>
      <c r="R96" s="83">
        <f>'WIJAM NPC Before Balancing'!R96</f>
        <v>0</v>
      </c>
      <c r="T96" s="76"/>
    </row>
    <row r="97" spans="1:20" s="9" customFormat="1" ht="12.75">
      <c r="B97" s="15"/>
      <c r="C97" s="22" t="s">
        <v>98</v>
      </c>
      <c r="D97" s="22"/>
      <c r="E97" s="22"/>
      <c r="F97" s="82">
        <f t="shared" si="15"/>
        <v>0</v>
      </c>
      <c r="G97" s="83">
        <f>'WIJAM NPC Before Balancing'!G97</f>
        <v>0</v>
      </c>
      <c r="H97" s="83">
        <f>'WIJAM NPC Before Balancing'!H97</f>
        <v>0</v>
      </c>
      <c r="I97" s="83">
        <f>'WIJAM NPC Before Balancing'!I97</f>
        <v>0</v>
      </c>
      <c r="J97" s="83">
        <f>'WIJAM NPC Before Balancing'!J97</f>
        <v>0</v>
      </c>
      <c r="K97" s="83">
        <f>'WIJAM NPC Before Balancing'!K97</f>
        <v>0</v>
      </c>
      <c r="L97" s="83">
        <f>'WIJAM NPC Before Balancing'!L97</f>
        <v>0</v>
      </c>
      <c r="M97" s="83">
        <f>'WIJAM NPC Before Balancing'!M97</f>
        <v>0</v>
      </c>
      <c r="N97" s="83">
        <f>'WIJAM NPC Before Balancing'!N97</f>
        <v>0</v>
      </c>
      <c r="O97" s="83">
        <f>'WIJAM NPC Before Balancing'!O97</f>
        <v>0</v>
      </c>
      <c r="P97" s="83">
        <f>'WIJAM NPC Before Balancing'!P97</f>
        <v>0</v>
      </c>
      <c r="Q97" s="83">
        <f>'WIJAM NPC Before Balancing'!Q97</f>
        <v>0</v>
      </c>
      <c r="R97" s="83">
        <f>'WIJAM NPC Before Balancing'!R97</f>
        <v>0</v>
      </c>
      <c r="T97" s="76"/>
    </row>
    <row r="98" spans="1:20" s="9" customFormat="1" ht="12.75">
      <c r="B98" s="15"/>
      <c r="C98" s="22" t="s">
        <v>135</v>
      </c>
      <c r="D98" s="22"/>
      <c r="E98" s="22"/>
      <c r="F98" s="82">
        <f t="shared" si="15"/>
        <v>0</v>
      </c>
      <c r="G98" s="83">
        <f>'WIJAM NPC Before Balancing'!G98</f>
        <v>0</v>
      </c>
      <c r="H98" s="83">
        <f>'WIJAM NPC Before Balancing'!H98</f>
        <v>0</v>
      </c>
      <c r="I98" s="83">
        <f>'WIJAM NPC Before Balancing'!I98</f>
        <v>0</v>
      </c>
      <c r="J98" s="83">
        <f>'WIJAM NPC Before Balancing'!J98</f>
        <v>0</v>
      </c>
      <c r="K98" s="83">
        <f>'WIJAM NPC Before Balancing'!K98</f>
        <v>0</v>
      </c>
      <c r="L98" s="83">
        <f>'WIJAM NPC Before Balancing'!L98</f>
        <v>0</v>
      </c>
      <c r="M98" s="83">
        <f>'WIJAM NPC Before Balancing'!M98</f>
        <v>0</v>
      </c>
      <c r="N98" s="83">
        <f>'WIJAM NPC Before Balancing'!N98</f>
        <v>0</v>
      </c>
      <c r="O98" s="83">
        <f>'WIJAM NPC Before Balancing'!O98</f>
        <v>0</v>
      </c>
      <c r="P98" s="83">
        <f>'WIJAM NPC Before Balancing'!P98</f>
        <v>0</v>
      </c>
      <c r="Q98" s="83">
        <f>'WIJAM NPC Before Balancing'!Q98</f>
        <v>0</v>
      </c>
      <c r="R98" s="83">
        <f>'WIJAM NPC Before Balancing'!R98</f>
        <v>0</v>
      </c>
      <c r="T98" s="76"/>
    </row>
    <row r="99" spans="1:20" s="9" customFormat="1" ht="12.75">
      <c r="B99" s="15"/>
      <c r="C99" s="22" t="s">
        <v>27</v>
      </c>
      <c r="D99" s="22"/>
      <c r="E99" s="22"/>
      <c r="F99" s="82">
        <f t="shared" si="15"/>
        <v>0</v>
      </c>
      <c r="G99" s="83">
        <f>'WIJAM NPC Before Balancing'!G99</f>
        <v>0</v>
      </c>
      <c r="H99" s="83">
        <f>'WIJAM NPC Before Balancing'!H99</f>
        <v>0</v>
      </c>
      <c r="I99" s="83">
        <f>'WIJAM NPC Before Balancing'!I99</f>
        <v>0</v>
      </c>
      <c r="J99" s="83">
        <f>'WIJAM NPC Before Balancing'!J99</f>
        <v>0</v>
      </c>
      <c r="K99" s="83">
        <f>'WIJAM NPC Before Balancing'!K99</f>
        <v>0</v>
      </c>
      <c r="L99" s="83">
        <f>'WIJAM NPC Before Balancing'!L99</f>
        <v>0</v>
      </c>
      <c r="M99" s="83">
        <f>'WIJAM NPC Before Balancing'!M99</f>
        <v>0</v>
      </c>
      <c r="N99" s="83">
        <f>'WIJAM NPC Before Balancing'!N99</f>
        <v>0</v>
      </c>
      <c r="O99" s="83">
        <f>'WIJAM NPC Before Balancing'!O99</f>
        <v>0</v>
      </c>
      <c r="P99" s="83">
        <f>'WIJAM NPC Before Balancing'!P99</f>
        <v>0</v>
      </c>
      <c r="Q99" s="83">
        <f>'WIJAM NPC Before Balancing'!Q99</f>
        <v>0</v>
      </c>
      <c r="R99" s="83">
        <f>'WIJAM NPC Before Balancing'!R99</f>
        <v>0</v>
      </c>
      <c r="T99" s="76"/>
    </row>
    <row r="100" spans="1:20" s="9" customFormat="1" ht="12.75">
      <c r="B100" s="15"/>
      <c r="C100" s="22" t="s">
        <v>132</v>
      </c>
      <c r="D100" s="23"/>
      <c r="E100" s="23"/>
      <c r="F100" s="82">
        <f t="shared" si="15"/>
        <v>0</v>
      </c>
      <c r="G100" s="83">
        <f>'WIJAM NPC Before Balancing'!G100</f>
        <v>0</v>
      </c>
      <c r="H100" s="83">
        <f>'WIJAM NPC Before Balancing'!H100</f>
        <v>0</v>
      </c>
      <c r="I100" s="83">
        <f>'WIJAM NPC Before Balancing'!I100</f>
        <v>0</v>
      </c>
      <c r="J100" s="83">
        <f>'WIJAM NPC Before Balancing'!J100</f>
        <v>0</v>
      </c>
      <c r="K100" s="83">
        <f>'WIJAM NPC Before Balancing'!K100</f>
        <v>0</v>
      </c>
      <c r="L100" s="83">
        <f>'WIJAM NPC Before Balancing'!L100</f>
        <v>0</v>
      </c>
      <c r="M100" s="83">
        <f>'WIJAM NPC Before Balancing'!M100</f>
        <v>0</v>
      </c>
      <c r="N100" s="83">
        <f>'WIJAM NPC Before Balancing'!N100</f>
        <v>0</v>
      </c>
      <c r="O100" s="83">
        <f>'WIJAM NPC Before Balancing'!O100</f>
        <v>0</v>
      </c>
      <c r="P100" s="83">
        <f>'WIJAM NPC Before Balancing'!P100</f>
        <v>0</v>
      </c>
      <c r="Q100" s="83">
        <f>'WIJAM NPC Before Balancing'!Q100</f>
        <v>0</v>
      </c>
      <c r="R100" s="83">
        <f>'WIJAM NPC Before Balancing'!R100</f>
        <v>0</v>
      </c>
      <c r="T100" s="76"/>
    </row>
    <row r="101" spans="1:20" s="9" customFormat="1" ht="12.75">
      <c r="B101" s="15"/>
      <c r="C101" s="22" t="s">
        <v>99</v>
      </c>
      <c r="D101" s="23"/>
      <c r="E101" s="23"/>
      <c r="F101" s="82">
        <f t="shared" si="15"/>
        <v>0</v>
      </c>
      <c r="G101" s="83">
        <f>'WIJAM NPC Before Balancing'!G101</f>
        <v>0</v>
      </c>
      <c r="H101" s="83">
        <f>'WIJAM NPC Before Balancing'!H101</f>
        <v>0</v>
      </c>
      <c r="I101" s="83">
        <f>'WIJAM NPC Before Balancing'!I101</f>
        <v>0</v>
      </c>
      <c r="J101" s="83">
        <f>'WIJAM NPC Before Balancing'!J101</f>
        <v>0</v>
      </c>
      <c r="K101" s="83">
        <f>'WIJAM NPC Before Balancing'!K101</f>
        <v>0</v>
      </c>
      <c r="L101" s="83">
        <f>'WIJAM NPC Before Balancing'!L101</f>
        <v>0</v>
      </c>
      <c r="M101" s="83">
        <f>'WIJAM NPC Before Balancing'!M101</f>
        <v>0</v>
      </c>
      <c r="N101" s="83">
        <f>'WIJAM NPC Before Balancing'!N101</f>
        <v>0</v>
      </c>
      <c r="O101" s="83">
        <f>'WIJAM NPC Before Balancing'!O101</f>
        <v>0</v>
      </c>
      <c r="P101" s="83">
        <f>'WIJAM NPC Before Balancing'!P101</f>
        <v>0</v>
      </c>
      <c r="Q101" s="83">
        <f>'WIJAM NPC Before Balancing'!Q101</f>
        <v>0</v>
      </c>
      <c r="R101" s="83">
        <f>'WIJAM NPC Before Balancing'!R101</f>
        <v>0</v>
      </c>
      <c r="T101" s="76"/>
    </row>
    <row r="102" spans="1:20" s="9" customFormat="1" ht="12.75">
      <c r="B102" s="15"/>
      <c r="C102" s="22" t="s">
        <v>121</v>
      </c>
      <c r="D102" s="23"/>
      <c r="E102" s="23"/>
      <c r="F102" s="82">
        <f t="shared" si="15"/>
        <v>0</v>
      </c>
      <c r="G102" s="83">
        <f>'WIJAM NPC Before Balancing'!G102</f>
        <v>0</v>
      </c>
      <c r="H102" s="83">
        <f>'WIJAM NPC Before Balancing'!H102</f>
        <v>0</v>
      </c>
      <c r="I102" s="83">
        <f>'WIJAM NPC Before Balancing'!I102</f>
        <v>0</v>
      </c>
      <c r="J102" s="83">
        <f>'WIJAM NPC Before Balancing'!J102</f>
        <v>0</v>
      </c>
      <c r="K102" s="83">
        <f>'WIJAM NPC Before Balancing'!K102</f>
        <v>0</v>
      </c>
      <c r="L102" s="83">
        <f>'WIJAM NPC Before Balancing'!L102</f>
        <v>0</v>
      </c>
      <c r="M102" s="83">
        <f>'WIJAM NPC Before Balancing'!M102</f>
        <v>0</v>
      </c>
      <c r="N102" s="83">
        <f>'WIJAM NPC Before Balancing'!N102</f>
        <v>0</v>
      </c>
      <c r="O102" s="83">
        <f>'WIJAM NPC Before Balancing'!O102</f>
        <v>0</v>
      </c>
      <c r="P102" s="83">
        <f>'WIJAM NPC Before Balancing'!P102</f>
        <v>0</v>
      </c>
      <c r="Q102" s="83">
        <f>'WIJAM NPC Before Balancing'!Q102</f>
        <v>0</v>
      </c>
      <c r="R102" s="83">
        <f>'WIJAM NPC Before Balancing'!R102</f>
        <v>0</v>
      </c>
      <c r="T102" s="76"/>
    </row>
    <row r="103" spans="1:20" s="9" customFormat="1" ht="12.75">
      <c r="B103" s="15"/>
      <c r="C103" s="22" t="s">
        <v>120</v>
      </c>
      <c r="D103" s="23"/>
      <c r="E103" s="23"/>
      <c r="F103" s="82">
        <f t="shared" si="15"/>
        <v>0</v>
      </c>
      <c r="G103" s="83">
        <f>'WIJAM NPC Before Balancing'!G103</f>
        <v>0</v>
      </c>
      <c r="H103" s="83">
        <f>'WIJAM NPC Before Balancing'!H103</f>
        <v>0</v>
      </c>
      <c r="I103" s="83">
        <f>'WIJAM NPC Before Balancing'!I103</f>
        <v>0</v>
      </c>
      <c r="J103" s="83">
        <f>'WIJAM NPC Before Balancing'!J103</f>
        <v>0</v>
      </c>
      <c r="K103" s="83">
        <f>'WIJAM NPC Before Balancing'!K103</f>
        <v>0</v>
      </c>
      <c r="L103" s="83">
        <f>'WIJAM NPC Before Balancing'!L103</f>
        <v>0</v>
      </c>
      <c r="M103" s="83">
        <f>'WIJAM NPC Before Balancing'!M103</f>
        <v>0</v>
      </c>
      <c r="N103" s="83">
        <f>'WIJAM NPC Before Balancing'!N103</f>
        <v>0</v>
      </c>
      <c r="O103" s="83">
        <f>'WIJAM NPC Before Balancing'!O103</f>
        <v>0</v>
      </c>
      <c r="P103" s="83">
        <f>'WIJAM NPC Before Balancing'!P103</f>
        <v>0</v>
      </c>
      <c r="Q103" s="83">
        <f>'WIJAM NPC Before Balancing'!Q103</f>
        <v>0</v>
      </c>
      <c r="R103" s="83">
        <f>'WIJAM NPC Before Balancing'!R103</f>
        <v>0</v>
      </c>
      <c r="T103" s="76"/>
    </row>
    <row r="104" spans="1:20" s="9" customFormat="1" ht="12.75">
      <c r="B104" s="15"/>
      <c r="C104" s="22"/>
      <c r="D104" s="22"/>
      <c r="E104" s="22"/>
      <c r="F104" s="118"/>
      <c r="G104" s="118"/>
      <c r="H104" s="118"/>
      <c r="I104" s="118"/>
      <c r="J104" s="118"/>
      <c r="K104" s="118"/>
      <c r="L104" s="118"/>
      <c r="M104" s="118"/>
      <c r="N104" s="118"/>
      <c r="O104" s="118"/>
      <c r="P104" s="118"/>
      <c r="Q104" s="118"/>
      <c r="R104" s="118"/>
      <c r="T104" s="76"/>
    </row>
    <row r="105" spans="1:20" s="9" customFormat="1" ht="12.75">
      <c r="B105" s="15"/>
      <c r="C105" s="22" t="s">
        <v>100</v>
      </c>
      <c r="D105" s="22"/>
      <c r="E105" s="22"/>
      <c r="F105" s="84">
        <f t="shared" si="14"/>
        <v>352244.16</v>
      </c>
      <c r="G105" s="85">
        <f>'WIJAM NPC Before Balancing'!G105</f>
        <v>0</v>
      </c>
      <c r="H105" s="85">
        <f>'WIJAM NPC Before Balancing'!H105</f>
        <v>0</v>
      </c>
      <c r="I105" s="85">
        <f>'WIJAM NPC Before Balancing'!I105</f>
        <v>0</v>
      </c>
      <c r="J105" s="85">
        <f>'WIJAM NPC Before Balancing'!J105</f>
        <v>483.85</v>
      </c>
      <c r="K105" s="85">
        <f>'WIJAM NPC Before Balancing'!K105</f>
        <v>14857.73</v>
      </c>
      <c r="L105" s="85">
        <f>'WIJAM NPC Before Balancing'!L105</f>
        <v>94795.39</v>
      </c>
      <c r="M105" s="85">
        <f>'WIJAM NPC Before Balancing'!M105</f>
        <v>100742.7</v>
      </c>
      <c r="N105" s="85">
        <f>'WIJAM NPC Before Balancing'!N105</f>
        <v>94895.38</v>
      </c>
      <c r="O105" s="85">
        <f>'WIJAM NPC Before Balancing'!O105</f>
        <v>46009.19</v>
      </c>
      <c r="P105" s="85">
        <f>'WIJAM NPC Before Balancing'!P105</f>
        <v>459.92</v>
      </c>
      <c r="Q105" s="85">
        <f>'WIJAM NPC Before Balancing'!Q105</f>
        <v>0</v>
      </c>
      <c r="R105" s="85">
        <f>'WIJAM NPC Before Balancing'!R105</f>
        <v>0</v>
      </c>
      <c r="T105" s="76"/>
    </row>
    <row r="106" spans="1:20" s="9" customFormat="1" ht="12.75">
      <c r="B106" s="15"/>
      <c r="C106" s="15"/>
      <c r="D106" s="15"/>
      <c r="E106" s="15"/>
      <c r="F106" s="86"/>
      <c r="G106" s="83"/>
      <c r="H106" s="83"/>
      <c r="I106" s="83"/>
      <c r="J106" s="83"/>
      <c r="K106" s="83"/>
      <c r="L106" s="83"/>
      <c r="M106" s="83"/>
      <c r="N106" s="83"/>
      <c r="O106" s="83"/>
      <c r="P106" s="83"/>
      <c r="Q106" s="83"/>
      <c r="R106" s="83"/>
      <c r="T106" s="76"/>
    </row>
    <row r="107" spans="1:20" s="9" customFormat="1" ht="16.149999999999999" customHeight="1">
      <c r="A107" s="14"/>
      <c r="B107" s="66" t="s">
        <v>28</v>
      </c>
      <c r="C107" s="15"/>
      <c r="D107" s="15"/>
      <c r="E107" s="15"/>
      <c r="F107" s="86"/>
      <c r="G107" s="83"/>
      <c r="H107" s="83"/>
      <c r="I107" s="83"/>
      <c r="J107" s="83"/>
      <c r="K107" s="83"/>
      <c r="L107" s="83"/>
      <c r="M107" s="83"/>
      <c r="N107" s="83"/>
      <c r="O107" s="83"/>
      <c r="P107" s="83"/>
      <c r="Q107" s="83"/>
      <c r="R107" s="83"/>
      <c r="T107" s="76"/>
    </row>
    <row r="108" spans="1:20" s="9" customFormat="1" ht="12.75">
      <c r="A108" s="14"/>
      <c r="B108" s="14"/>
      <c r="C108" s="22" t="s">
        <v>101</v>
      </c>
      <c r="D108" s="22"/>
      <c r="E108" s="22"/>
      <c r="F108" s="82">
        <f t="shared" ref="F108:F109" si="18">SUM(G108:R108)</f>
        <v>421526.66116976051</v>
      </c>
      <c r="G108" s="83">
        <f>'WIJAM NPC Before Balancing'!G108</f>
        <v>12996.493996230427</v>
      </c>
      <c r="H108" s="83">
        <f>'WIJAM NPC Before Balancing'!H108</f>
        <v>12996.493996230427</v>
      </c>
      <c r="I108" s="83">
        <f>'WIJAM NPC Before Balancing'!I108</f>
        <v>12996.493996230427</v>
      </c>
      <c r="J108" s="83">
        <f>'WIJAM NPC Before Balancing'!J108</f>
        <v>37958.353510836496</v>
      </c>
      <c r="K108" s="83">
        <f>'WIJAM NPC Before Balancing'!K108</f>
        <v>12996.493996230427</v>
      </c>
      <c r="L108" s="83">
        <f>'WIJAM NPC Before Balancing'!L108</f>
        <v>122363.25476913464</v>
      </c>
      <c r="M108" s="83">
        <f>'WIJAM NPC Before Balancing'!M108</f>
        <v>34869.846150811267</v>
      </c>
      <c r="N108" s="83">
        <f>'WIJAM NPC Before Balancing'!N108</f>
        <v>34869.846150811267</v>
      </c>
      <c r="O108" s="83">
        <f>'WIJAM NPC Before Balancing'!O108</f>
        <v>34869.846150811267</v>
      </c>
      <c r="P108" s="83">
        <f>'WIJAM NPC Before Balancing'!P108</f>
        <v>34869.846150811267</v>
      </c>
      <c r="Q108" s="83">
        <f>'WIJAM NPC Before Balancing'!Q108</f>
        <v>34869.846150811267</v>
      </c>
      <c r="R108" s="83">
        <f>'WIJAM NPC Before Balancing'!R108</f>
        <v>34869.846150811267</v>
      </c>
      <c r="T108" s="76"/>
    </row>
    <row r="109" spans="1:20" s="9" customFormat="1" ht="12.75">
      <c r="A109" s="14"/>
      <c r="B109" s="14"/>
      <c r="C109" s="22" t="s">
        <v>29</v>
      </c>
      <c r="D109" s="22"/>
      <c r="E109" s="22"/>
      <c r="F109" s="82">
        <f t="shared" si="18"/>
        <v>-1509876.2886763525</v>
      </c>
      <c r="G109" s="83">
        <f>'WIJAM NPC Before Balancing'!G109</f>
        <v>-108153.30010772491</v>
      </c>
      <c r="H109" s="83">
        <f>'WIJAM NPC Before Balancing'!H109</f>
        <v>-108153.30010772491</v>
      </c>
      <c r="I109" s="83">
        <f>'WIJAM NPC Before Balancing'!I109</f>
        <v>-108153.30010772491</v>
      </c>
      <c r="J109" s="83">
        <f>'WIJAM NPC Before Balancing'!J109</f>
        <v>-108153.30010772491</v>
      </c>
      <c r="K109" s="83">
        <f>'WIJAM NPC Before Balancing'!K109</f>
        <v>-108153.30010772491</v>
      </c>
      <c r="L109" s="83">
        <f>'WIJAM NPC Before Balancing'!L109</f>
        <v>-204533.61255484013</v>
      </c>
      <c r="M109" s="83">
        <f>'WIJAM NPC Before Balancing'!M109</f>
        <v>-127429.36259714795</v>
      </c>
      <c r="N109" s="83">
        <f>'WIJAM NPC Before Balancing'!N109</f>
        <v>-127429.36259714795</v>
      </c>
      <c r="O109" s="83">
        <f>'WIJAM NPC Before Balancing'!O109</f>
        <v>-127429.36259714795</v>
      </c>
      <c r="P109" s="83">
        <f>'WIJAM NPC Before Balancing'!P109</f>
        <v>-127429.36259714795</v>
      </c>
      <c r="Q109" s="83">
        <f>'WIJAM NPC Before Balancing'!Q109</f>
        <v>-127429.36259714795</v>
      </c>
      <c r="R109" s="83">
        <f>'WIJAM NPC Before Balancing'!R109</f>
        <v>-127429.36259714795</v>
      </c>
      <c r="T109" s="76"/>
    </row>
    <row r="110" spans="1:20" s="9" customFormat="1" ht="12.75">
      <c r="A110" s="14"/>
      <c r="B110" s="14"/>
      <c r="C110" s="22"/>
      <c r="D110" s="22"/>
      <c r="E110" s="22"/>
      <c r="F110" s="118"/>
      <c r="G110" s="118"/>
      <c r="H110" s="118"/>
      <c r="I110" s="118"/>
      <c r="J110" s="118"/>
      <c r="K110" s="118"/>
      <c r="L110" s="118"/>
      <c r="M110" s="118"/>
      <c r="N110" s="118"/>
      <c r="O110" s="118"/>
      <c r="P110" s="118"/>
      <c r="Q110" s="118"/>
      <c r="R110" s="118"/>
      <c r="T110" s="76"/>
    </row>
    <row r="111" spans="1:20" s="9" customFormat="1" ht="12.75">
      <c r="A111" s="14"/>
      <c r="B111" s="14" t="s">
        <v>102</v>
      </c>
      <c r="C111" s="22"/>
      <c r="D111" s="22"/>
      <c r="E111" s="22"/>
      <c r="F111" s="84">
        <f>SUM(G111:R111)</f>
        <v>-1088349.6275065918</v>
      </c>
      <c r="G111" s="85">
        <f>'WIJAM NPC Before Balancing'!G111</f>
        <v>-95156.806111494487</v>
      </c>
      <c r="H111" s="85">
        <f>'WIJAM NPC Before Balancing'!H111</f>
        <v>-95156.806111494487</v>
      </c>
      <c r="I111" s="85">
        <f>'WIJAM NPC Before Balancing'!I111</f>
        <v>-95156.806111494487</v>
      </c>
      <c r="J111" s="85">
        <f>'WIJAM NPC Before Balancing'!J111</f>
        <v>-70194.946596888418</v>
      </c>
      <c r="K111" s="85">
        <f>'WIJAM NPC Before Balancing'!K111</f>
        <v>-95156.806111494487</v>
      </c>
      <c r="L111" s="85">
        <f>'WIJAM NPC Before Balancing'!L111</f>
        <v>-82170.357785705492</v>
      </c>
      <c r="M111" s="85">
        <f>'WIJAM NPC Before Balancing'!M111</f>
        <v>-92559.516446336682</v>
      </c>
      <c r="N111" s="85">
        <f>'WIJAM NPC Before Balancing'!N111</f>
        <v>-92559.516446336682</v>
      </c>
      <c r="O111" s="85">
        <f>'WIJAM NPC Before Balancing'!O111</f>
        <v>-92559.516446336682</v>
      </c>
      <c r="P111" s="85">
        <f>'WIJAM NPC Before Balancing'!P111</f>
        <v>-92559.516446336682</v>
      </c>
      <c r="Q111" s="85">
        <f>'WIJAM NPC Before Balancing'!Q111</f>
        <v>-92559.516446336682</v>
      </c>
      <c r="R111" s="85">
        <f>'WIJAM NPC Before Balancing'!R111</f>
        <v>-92559.516446336682</v>
      </c>
      <c r="T111" s="76"/>
    </row>
    <row r="112" spans="1:20" s="9" customFormat="1" ht="12.75">
      <c r="A112" s="14"/>
      <c r="B112" s="14"/>
      <c r="F112" s="118" t="s">
        <v>85</v>
      </c>
      <c r="G112" s="118" t="s">
        <v>85</v>
      </c>
      <c r="H112" s="118" t="s">
        <v>85</v>
      </c>
      <c r="I112" s="118" t="s">
        <v>85</v>
      </c>
      <c r="J112" s="118" t="s">
        <v>85</v>
      </c>
      <c r="K112" s="118" t="s">
        <v>85</v>
      </c>
      <c r="L112" s="118" t="s">
        <v>85</v>
      </c>
      <c r="M112" s="118" t="s">
        <v>85</v>
      </c>
      <c r="N112" s="118" t="s">
        <v>85</v>
      </c>
      <c r="O112" s="118" t="s">
        <v>85</v>
      </c>
      <c r="P112" s="118" t="s">
        <v>85</v>
      </c>
      <c r="Q112" s="118" t="s">
        <v>85</v>
      </c>
      <c r="R112" s="118" t="s">
        <v>85</v>
      </c>
      <c r="T112" s="76"/>
    </row>
    <row r="113" spans="1:20" s="9" customFormat="1" ht="12.75">
      <c r="A113" s="14"/>
      <c r="B113" s="14" t="s">
        <v>30</v>
      </c>
      <c r="C113" s="22"/>
      <c r="D113" s="22"/>
      <c r="E113" s="22"/>
      <c r="F113" s="84">
        <f>SUM(G113:R113)</f>
        <v>10937988.20918937</v>
      </c>
      <c r="G113" s="85">
        <f t="shared" ref="G113:R113" si="19">SUM(G111,G105,G56)</f>
        <v>992050.20303498558</v>
      </c>
      <c r="H113" s="85">
        <f t="shared" si="19"/>
        <v>1160667.9754107129</v>
      </c>
      <c r="I113" s="85">
        <f t="shared" si="19"/>
        <v>1017446.4050725217</v>
      </c>
      <c r="J113" s="85">
        <f t="shared" si="19"/>
        <v>1011694.5543672565</v>
      </c>
      <c r="K113" s="85">
        <f t="shared" si="19"/>
        <v>784498.49408693833</v>
      </c>
      <c r="L113" s="85">
        <f t="shared" si="19"/>
        <v>833743.58178301633</v>
      </c>
      <c r="M113" s="85">
        <f t="shared" si="19"/>
        <v>831937.03220376128</v>
      </c>
      <c r="N113" s="85">
        <f t="shared" si="19"/>
        <v>822177.61397730384</v>
      </c>
      <c r="O113" s="85">
        <f t="shared" si="19"/>
        <v>769163.61524435924</v>
      </c>
      <c r="P113" s="85">
        <f t="shared" si="19"/>
        <v>677495.60967421264</v>
      </c>
      <c r="Q113" s="85">
        <f t="shared" si="19"/>
        <v>1043741.4571813755</v>
      </c>
      <c r="R113" s="85">
        <f t="shared" si="19"/>
        <v>993371.66715292609</v>
      </c>
      <c r="T113" s="76"/>
    </row>
    <row r="114" spans="1:20" s="9" customFormat="1" ht="12.75">
      <c r="A114" s="14"/>
      <c r="B114" s="14"/>
      <c r="C114" s="15"/>
      <c r="D114" s="15"/>
      <c r="E114" s="15"/>
      <c r="F114" s="84"/>
      <c r="G114" s="85"/>
      <c r="H114" s="85"/>
      <c r="I114" s="85"/>
      <c r="J114" s="85"/>
      <c r="K114" s="85"/>
      <c r="L114" s="85"/>
      <c r="M114" s="85"/>
      <c r="N114" s="85"/>
      <c r="O114" s="85"/>
      <c r="P114" s="85"/>
      <c r="Q114" s="85"/>
      <c r="R114" s="85"/>
      <c r="T114" s="76"/>
    </row>
    <row r="115" spans="1:20" s="9" customFormat="1" ht="12.75">
      <c r="A115" s="14"/>
      <c r="B115" s="14" t="s">
        <v>30</v>
      </c>
      <c r="C115" s="15"/>
      <c r="D115" s="15"/>
      <c r="E115" s="15"/>
      <c r="F115" s="84"/>
      <c r="G115" s="85"/>
      <c r="H115" s="85"/>
      <c r="I115" s="85"/>
      <c r="J115" s="85"/>
      <c r="K115" s="85"/>
      <c r="L115" s="85"/>
      <c r="M115" s="85"/>
      <c r="N115" s="85"/>
      <c r="O115" s="85"/>
      <c r="P115" s="85"/>
      <c r="Q115" s="85"/>
      <c r="R115" s="85"/>
      <c r="T115" s="76"/>
    </row>
    <row r="116" spans="1:20" s="9" customFormat="1" ht="12.75">
      <c r="A116" s="14"/>
      <c r="B116" s="14"/>
      <c r="C116" s="22" t="s">
        <v>103</v>
      </c>
      <c r="D116" s="22"/>
      <c r="E116" s="22"/>
      <c r="F116" s="82">
        <f t="shared" ref="F116" si="20">SUM(G116:R116)</f>
        <v>0</v>
      </c>
      <c r="G116" s="83">
        <f>'WIJAM NPC Before Balancing'!G116</f>
        <v>0</v>
      </c>
      <c r="H116" s="83">
        <f>'WIJAM NPC Before Balancing'!H116</f>
        <v>0</v>
      </c>
      <c r="I116" s="83">
        <f>'WIJAM NPC Before Balancing'!I116</f>
        <v>0</v>
      </c>
      <c r="J116" s="83">
        <f>'WIJAM NPC Before Balancing'!J116</f>
        <v>0</v>
      </c>
      <c r="K116" s="83">
        <f>'WIJAM NPC Before Balancing'!K116</f>
        <v>0</v>
      </c>
      <c r="L116" s="83">
        <f>'WIJAM NPC Before Balancing'!L116</f>
        <v>0</v>
      </c>
      <c r="M116" s="83">
        <f>'WIJAM NPC Before Balancing'!M116</f>
        <v>0</v>
      </c>
      <c r="N116" s="83">
        <f>'WIJAM NPC Before Balancing'!N116</f>
        <v>0</v>
      </c>
      <c r="O116" s="83">
        <f>'WIJAM NPC Before Balancing'!O116</f>
        <v>0</v>
      </c>
      <c r="P116" s="83">
        <f>'WIJAM NPC Before Balancing'!P116</f>
        <v>0</v>
      </c>
      <c r="Q116" s="83">
        <f>'WIJAM NPC Before Balancing'!Q116</f>
        <v>0</v>
      </c>
      <c r="R116" s="83">
        <f>'WIJAM NPC Before Balancing'!R116</f>
        <v>0</v>
      </c>
      <c r="T116" s="76"/>
    </row>
    <row r="117" spans="1:20" s="9" customFormat="1" ht="12.75">
      <c r="A117" s="14"/>
      <c r="B117" s="14"/>
      <c r="C117" s="22"/>
      <c r="D117" s="22"/>
      <c r="E117" s="22"/>
      <c r="F117" s="118" t="s">
        <v>85</v>
      </c>
      <c r="G117" s="118" t="s">
        <v>85</v>
      </c>
      <c r="H117" s="118" t="s">
        <v>85</v>
      </c>
      <c r="I117" s="118" t="s">
        <v>85</v>
      </c>
      <c r="J117" s="118" t="s">
        <v>85</v>
      </c>
      <c r="K117" s="118" t="s">
        <v>85</v>
      </c>
      <c r="L117" s="118" t="s">
        <v>85</v>
      </c>
      <c r="M117" s="118" t="s">
        <v>85</v>
      </c>
      <c r="N117" s="118" t="s">
        <v>85</v>
      </c>
      <c r="O117" s="118" t="s">
        <v>85</v>
      </c>
      <c r="P117" s="118" t="s">
        <v>85</v>
      </c>
      <c r="Q117" s="118" t="s">
        <v>85</v>
      </c>
      <c r="R117" s="118" t="s">
        <v>85</v>
      </c>
      <c r="T117" s="76"/>
    </row>
    <row r="118" spans="1:20" s="9" customFormat="1" ht="12.75">
      <c r="A118" s="14"/>
      <c r="B118" s="14" t="s">
        <v>32</v>
      </c>
      <c r="C118" s="15"/>
      <c r="D118" s="15"/>
      <c r="E118" s="15"/>
      <c r="F118" s="84">
        <f>SUM(G118:R118)</f>
        <v>0</v>
      </c>
      <c r="G118" s="85">
        <f t="shared" ref="G118:R118" si="21">SUM(G116:G116)</f>
        <v>0</v>
      </c>
      <c r="H118" s="85">
        <f t="shared" si="21"/>
        <v>0</v>
      </c>
      <c r="I118" s="85">
        <f t="shared" si="21"/>
        <v>0</v>
      </c>
      <c r="J118" s="85">
        <f t="shared" si="21"/>
        <v>0</v>
      </c>
      <c r="K118" s="85">
        <f t="shared" si="21"/>
        <v>0</v>
      </c>
      <c r="L118" s="85">
        <f t="shared" si="21"/>
        <v>0</v>
      </c>
      <c r="M118" s="85">
        <f t="shared" si="21"/>
        <v>0</v>
      </c>
      <c r="N118" s="85">
        <f t="shared" si="21"/>
        <v>0</v>
      </c>
      <c r="O118" s="85">
        <f t="shared" si="21"/>
        <v>0</v>
      </c>
      <c r="P118" s="85">
        <f t="shared" si="21"/>
        <v>0</v>
      </c>
      <c r="Q118" s="85">
        <f t="shared" si="21"/>
        <v>0</v>
      </c>
      <c r="R118" s="85">
        <f t="shared" si="21"/>
        <v>0</v>
      </c>
      <c r="T118" s="76"/>
    </row>
    <row r="119" spans="1:20" s="9" customFormat="1" ht="12.75">
      <c r="A119" s="14"/>
      <c r="B119" s="14"/>
      <c r="C119" s="15"/>
      <c r="D119" s="15"/>
      <c r="E119" s="15"/>
      <c r="F119" s="86"/>
      <c r="G119" s="83"/>
      <c r="H119" s="83"/>
      <c r="I119" s="83"/>
      <c r="J119" s="83"/>
      <c r="K119" s="83"/>
      <c r="L119" s="83"/>
      <c r="M119" s="83"/>
      <c r="N119" s="83"/>
      <c r="O119" s="83"/>
      <c r="P119" s="83"/>
      <c r="Q119" s="83"/>
      <c r="R119" s="83"/>
      <c r="T119" s="76"/>
    </row>
    <row r="120" spans="1:20" s="9" customFormat="1" ht="12.75">
      <c r="A120" s="14"/>
      <c r="B120" s="14" t="s">
        <v>78</v>
      </c>
      <c r="C120" s="15"/>
      <c r="D120" s="15"/>
      <c r="E120" s="15"/>
      <c r="F120" s="86"/>
      <c r="G120" s="83"/>
      <c r="H120" s="83"/>
      <c r="I120" s="83"/>
      <c r="J120" s="83"/>
      <c r="K120" s="83"/>
      <c r="L120" s="83"/>
      <c r="M120" s="83"/>
      <c r="N120" s="83"/>
      <c r="O120" s="83"/>
      <c r="P120" s="83"/>
      <c r="Q120" s="83"/>
      <c r="R120" s="83"/>
      <c r="T120" s="76"/>
    </row>
    <row r="121" spans="1:20" s="9" customFormat="1" ht="12.75">
      <c r="A121" s="14"/>
      <c r="B121" s="14"/>
      <c r="C121" s="14" t="s">
        <v>78</v>
      </c>
      <c r="D121" s="14"/>
      <c r="E121" s="14"/>
      <c r="F121" s="84">
        <f t="shared" ref="F121:F123" ca="1" si="22">SUM(G121:R121)</f>
        <v>126138105.17092565</v>
      </c>
      <c r="G121" s="85">
        <f ca="1">'WIJAM NPC Before Balancing'!G121+'Net Position Balancing'!E27</f>
        <v>18579560.341639005</v>
      </c>
      <c r="H121" s="85">
        <f ca="1">'WIJAM NPC Before Balancing'!H121+'Net Position Balancing'!F27</f>
        <v>17520394.532758646</v>
      </c>
      <c r="I121" s="85">
        <f ca="1">'WIJAM NPC Before Balancing'!I121+'Net Position Balancing'!G27</f>
        <v>12139917.579624444</v>
      </c>
      <c r="J121" s="85">
        <f ca="1">'WIJAM NPC Before Balancing'!J121+'Net Position Balancing'!H27</f>
        <v>9259464.7958319969</v>
      </c>
      <c r="K121" s="85">
        <f ca="1">'WIJAM NPC Before Balancing'!K121+'Net Position Balancing'!I27</f>
        <v>4393792.8761466993</v>
      </c>
      <c r="L121" s="85">
        <f ca="1">'WIJAM NPC Before Balancing'!L121+'Net Position Balancing'!J27</f>
        <v>5091974.8178504175</v>
      </c>
      <c r="M121" s="85">
        <f ca="1">'WIJAM NPC Before Balancing'!M121+'Net Position Balancing'!K27</f>
        <v>12069043.175033709</v>
      </c>
      <c r="N121" s="85">
        <f ca="1">'WIJAM NPC Before Balancing'!N121+'Net Position Balancing'!L27</f>
        <v>13931849.449119942</v>
      </c>
      <c r="O121" s="85">
        <f ca="1">'WIJAM NPC Before Balancing'!O121+'Net Position Balancing'!M27</f>
        <v>7656116.6259773849</v>
      </c>
      <c r="P121" s="85">
        <f ca="1">'WIJAM NPC Before Balancing'!P121+'Net Position Balancing'!N27</f>
        <v>1033521.4109058985</v>
      </c>
      <c r="Q121" s="85">
        <f ca="1">'WIJAM NPC Before Balancing'!Q121+'Net Position Balancing'!O27</f>
        <v>13661420.114701603</v>
      </c>
      <c r="R121" s="85">
        <f ca="1">'WIJAM NPC Before Balancing'!R121+'Net Position Balancing'!P27</f>
        <v>10801049.451335918</v>
      </c>
      <c r="T121" s="76"/>
    </row>
    <row r="122" spans="1:20" s="9" customFormat="1" ht="12.75">
      <c r="A122" s="14"/>
      <c r="B122" s="14"/>
      <c r="C122" s="14" t="s">
        <v>115</v>
      </c>
      <c r="D122" s="14"/>
      <c r="E122" s="14"/>
      <c r="F122" s="82">
        <f t="shared" si="22"/>
        <v>-2705995.4258853095</v>
      </c>
      <c r="G122" s="83">
        <f>'WIJAM NPC Before Balancing'!G122</f>
        <v>-2394825.3838688121</v>
      </c>
      <c r="H122" s="83">
        <f>'WIJAM NPC Before Balancing'!H122</f>
        <v>524723.45621855406</v>
      </c>
      <c r="I122" s="83">
        <f>'WIJAM NPC Before Balancing'!I122</f>
        <v>1968300.6237508771</v>
      </c>
      <c r="J122" s="83">
        <f>'WIJAM NPC Before Balancing'!J122</f>
        <v>517345.03517927148</v>
      </c>
      <c r="K122" s="83">
        <f>'WIJAM NPC Before Balancing'!K122</f>
        <v>309767.86662428034</v>
      </c>
      <c r="L122" s="83">
        <f>'WIJAM NPC Before Balancing'!L122</f>
        <v>220750.94081312013</v>
      </c>
      <c r="M122" s="83">
        <f>'WIJAM NPC Before Balancing'!M122</f>
        <v>-180009.40713685218</v>
      </c>
      <c r="N122" s="83">
        <f>'WIJAM NPC Before Balancing'!N122</f>
        <v>-1482505.3652518368</v>
      </c>
      <c r="O122" s="83">
        <f>'WIJAM NPC Before Balancing'!O122</f>
        <v>-691352.69245450967</v>
      </c>
      <c r="P122" s="83">
        <f>'WIJAM NPC Before Balancing'!P122</f>
        <v>-688332.94609196286</v>
      </c>
      <c r="Q122" s="83">
        <f>'WIJAM NPC Before Balancing'!Q122</f>
        <v>-466765.97101564391</v>
      </c>
      <c r="R122" s="83">
        <f>'WIJAM NPC Before Balancing'!R122</f>
        <v>-343091.58265179559</v>
      </c>
      <c r="T122" s="76"/>
    </row>
    <row r="123" spans="1:20" s="9" customFormat="1" ht="12.75">
      <c r="A123" s="14"/>
      <c r="B123" s="14"/>
      <c r="C123" s="14" t="s">
        <v>116</v>
      </c>
      <c r="D123" s="14"/>
      <c r="E123" s="14"/>
      <c r="F123" s="82">
        <f t="shared" si="22"/>
        <v>4073718.6839378481</v>
      </c>
      <c r="G123" s="83">
        <f>'WIJAM NPC Before Balancing'!G123</f>
        <v>310009.37699512724</v>
      </c>
      <c r="H123" s="83">
        <f>'WIJAM NPC Before Balancing'!H123</f>
        <v>562129.37108405202</v>
      </c>
      <c r="I123" s="83">
        <f>'WIJAM NPC Before Balancing'!I123</f>
        <v>829960.43106766033</v>
      </c>
      <c r="J123" s="83">
        <f>'WIJAM NPC Before Balancing'!J123</f>
        <v>-7183.8950080869463</v>
      </c>
      <c r="K123" s="83">
        <f>'WIJAM NPC Before Balancing'!K123</f>
        <v>321654.19492327241</v>
      </c>
      <c r="L123" s="83">
        <f>'WIJAM NPC Before Balancing'!L123</f>
        <v>503337.23710883519</v>
      </c>
      <c r="M123" s="83">
        <f>'WIJAM NPC Before Balancing'!M123</f>
        <v>266790.3329479617</v>
      </c>
      <c r="N123" s="83">
        <f>'WIJAM NPC Before Balancing'!N123</f>
        <v>-114593.2466217093</v>
      </c>
      <c r="O123" s="83">
        <f>'WIJAM NPC Before Balancing'!O123</f>
        <v>536203.09533546178</v>
      </c>
      <c r="P123" s="83">
        <f>'WIJAM NPC Before Balancing'!P123</f>
        <v>538129.34105096397</v>
      </c>
      <c r="Q123" s="83">
        <f>'WIJAM NPC Before Balancing'!Q123</f>
        <v>139199.53823100755</v>
      </c>
      <c r="R123" s="83">
        <f>'WIJAM NPC Before Balancing'!R123</f>
        <v>188082.90682330215</v>
      </c>
      <c r="T123" s="76"/>
    </row>
    <row r="124" spans="1:20" s="9" customFormat="1" ht="12.75">
      <c r="A124" s="14"/>
      <c r="B124" s="14"/>
      <c r="C124" s="14"/>
      <c r="D124" s="15"/>
      <c r="E124" s="15"/>
      <c r="F124" s="118"/>
      <c r="G124" s="118"/>
      <c r="H124" s="118"/>
      <c r="I124" s="118"/>
      <c r="J124" s="118"/>
      <c r="K124" s="118"/>
      <c r="L124" s="118"/>
      <c r="M124" s="118"/>
      <c r="N124" s="118"/>
      <c r="O124" s="118"/>
      <c r="P124" s="118"/>
      <c r="Q124" s="118"/>
      <c r="R124" s="118"/>
      <c r="T124" s="76"/>
    </row>
    <row r="125" spans="1:20" s="9" customFormat="1" ht="12.75">
      <c r="A125" s="14"/>
      <c r="B125" s="14" t="s">
        <v>33</v>
      </c>
      <c r="C125" s="14"/>
      <c r="D125" s="15"/>
      <c r="E125" s="15"/>
      <c r="F125" s="84">
        <f ca="1">SUM(G125:R125)</f>
        <v>127505828.42897819</v>
      </c>
      <c r="G125" s="85">
        <f t="shared" ref="G125:R125" ca="1" si="23">SUM(G121:G124)</f>
        <v>16494744.334765321</v>
      </c>
      <c r="H125" s="85">
        <f t="shared" ca="1" si="23"/>
        <v>18607247.360061254</v>
      </c>
      <c r="I125" s="85">
        <f t="shared" ca="1" si="23"/>
        <v>14938178.634442981</v>
      </c>
      <c r="J125" s="85">
        <f t="shared" ca="1" si="23"/>
        <v>9769625.9360031821</v>
      </c>
      <c r="K125" s="85">
        <f t="shared" ca="1" si="23"/>
        <v>5025214.9376942515</v>
      </c>
      <c r="L125" s="85">
        <f t="shared" ca="1" si="23"/>
        <v>5816062.9957723729</v>
      </c>
      <c r="M125" s="85">
        <f t="shared" ca="1" si="23"/>
        <v>12155824.100844819</v>
      </c>
      <c r="N125" s="85">
        <f t="shared" ca="1" si="23"/>
        <v>12334750.837246396</v>
      </c>
      <c r="O125" s="85">
        <f t="shared" ca="1" si="23"/>
        <v>7500967.0288583376</v>
      </c>
      <c r="P125" s="85">
        <f t="shared" ca="1" si="23"/>
        <v>883317.80586489965</v>
      </c>
      <c r="Q125" s="85">
        <f t="shared" ca="1" si="23"/>
        <v>13333853.681916967</v>
      </c>
      <c r="R125" s="85">
        <f t="shared" ca="1" si="23"/>
        <v>10646040.775507424</v>
      </c>
      <c r="T125" s="76"/>
    </row>
    <row r="126" spans="1:20" s="9" customFormat="1" ht="12.75">
      <c r="A126" s="14"/>
      <c r="B126" s="14"/>
      <c r="C126" s="14"/>
      <c r="D126" s="15"/>
      <c r="E126" s="15"/>
      <c r="F126" s="84"/>
      <c r="G126" s="85"/>
      <c r="H126" s="85"/>
      <c r="I126" s="85"/>
      <c r="J126" s="85"/>
      <c r="K126" s="85"/>
      <c r="L126" s="85"/>
      <c r="M126" s="85"/>
      <c r="N126" s="85"/>
      <c r="O126" s="85"/>
      <c r="P126" s="85"/>
      <c r="Q126" s="85"/>
      <c r="R126" s="85"/>
      <c r="T126" s="76"/>
    </row>
    <row r="127" spans="1:20" s="9" customFormat="1" ht="12.75">
      <c r="A127" s="14"/>
      <c r="B127" s="14"/>
      <c r="C127" s="15"/>
      <c r="D127" s="15"/>
      <c r="E127" s="15"/>
      <c r="F127" s="118" t="s">
        <v>85</v>
      </c>
      <c r="G127" s="118" t="s">
        <v>85</v>
      </c>
      <c r="H127" s="118" t="s">
        <v>85</v>
      </c>
      <c r="I127" s="118" t="s">
        <v>85</v>
      </c>
      <c r="J127" s="118" t="s">
        <v>85</v>
      </c>
      <c r="K127" s="118" t="s">
        <v>85</v>
      </c>
      <c r="L127" s="118" t="s">
        <v>85</v>
      </c>
      <c r="M127" s="118" t="s">
        <v>85</v>
      </c>
      <c r="N127" s="118" t="s">
        <v>85</v>
      </c>
      <c r="O127" s="118" t="s">
        <v>85</v>
      </c>
      <c r="P127" s="118" t="s">
        <v>85</v>
      </c>
      <c r="Q127" s="118" t="s">
        <v>85</v>
      </c>
      <c r="R127" s="118" t="s">
        <v>85</v>
      </c>
      <c r="T127" s="76"/>
    </row>
    <row r="128" spans="1:20" s="9" customFormat="1" ht="12.75">
      <c r="A128" s="21" t="s">
        <v>35</v>
      </c>
      <c r="B128" s="14"/>
      <c r="C128" s="15"/>
      <c r="D128" s="15"/>
      <c r="E128" s="15"/>
      <c r="F128" s="120">
        <f ca="1">SUM(G128:R128)</f>
        <v>138443816.63816759</v>
      </c>
      <c r="G128" s="120">
        <f t="shared" ref="G128:R128" ca="1" si="24">SUM(G113,G118,G125)</f>
        <v>17486794.537800305</v>
      </c>
      <c r="H128" s="120">
        <f t="shared" ca="1" si="24"/>
        <v>19767915.335471965</v>
      </c>
      <c r="I128" s="120">
        <f t="shared" ca="1" si="24"/>
        <v>15955625.039515503</v>
      </c>
      <c r="J128" s="120">
        <f t="shared" ca="1" si="24"/>
        <v>10781320.490370439</v>
      </c>
      <c r="K128" s="120">
        <f t="shared" ca="1" si="24"/>
        <v>5809713.4317811895</v>
      </c>
      <c r="L128" s="120">
        <f t="shared" ca="1" si="24"/>
        <v>6649806.5775553891</v>
      </c>
      <c r="M128" s="120">
        <f t="shared" ca="1" si="24"/>
        <v>12987761.133048581</v>
      </c>
      <c r="N128" s="120">
        <f t="shared" ca="1" si="24"/>
        <v>13156928.451223699</v>
      </c>
      <c r="O128" s="120">
        <f t="shared" ca="1" si="24"/>
        <v>8270130.6441026963</v>
      </c>
      <c r="P128" s="120">
        <f t="shared" ca="1" si="24"/>
        <v>1560813.4155391124</v>
      </c>
      <c r="Q128" s="120">
        <f t="shared" ca="1" si="24"/>
        <v>14377595.139098343</v>
      </c>
      <c r="R128" s="120">
        <f t="shared" ca="1" si="24"/>
        <v>11639412.44266035</v>
      </c>
      <c r="T128" s="76"/>
    </row>
    <row r="129" spans="1:20" s="9" customFormat="1" ht="12.75">
      <c r="A129" s="14"/>
      <c r="B129" s="14"/>
      <c r="C129" s="15"/>
      <c r="D129" s="15"/>
      <c r="E129" s="15"/>
      <c r="F129" s="84"/>
      <c r="G129" s="85"/>
      <c r="H129" s="85"/>
      <c r="I129" s="85"/>
      <c r="J129" s="85"/>
      <c r="K129" s="85"/>
      <c r="L129" s="85"/>
      <c r="M129" s="85"/>
      <c r="N129" s="85"/>
      <c r="O129" s="85"/>
      <c r="P129" s="85"/>
      <c r="Q129" s="85"/>
      <c r="R129" s="85"/>
      <c r="T129" s="76"/>
    </row>
    <row r="130" spans="1:20" s="9" customFormat="1" ht="12.75">
      <c r="A130" s="21" t="s">
        <v>36</v>
      </c>
      <c r="B130" s="14"/>
      <c r="C130" s="15"/>
      <c r="D130" s="15"/>
      <c r="E130" s="15"/>
      <c r="F130" s="84"/>
      <c r="G130" s="85"/>
      <c r="H130" s="85"/>
      <c r="I130" s="85"/>
      <c r="J130" s="85"/>
      <c r="K130" s="85"/>
      <c r="L130" s="85"/>
      <c r="M130" s="85"/>
      <c r="N130" s="85"/>
      <c r="O130" s="85"/>
      <c r="P130" s="85"/>
      <c r="Q130" s="85"/>
      <c r="R130" s="85"/>
      <c r="T130" s="76"/>
    </row>
    <row r="131" spans="1:20" s="9" customFormat="1" ht="12.75">
      <c r="A131" s="14"/>
      <c r="B131" s="14"/>
      <c r="C131" s="28" t="s">
        <v>37</v>
      </c>
      <c r="D131" s="15"/>
      <c r="E131" s="15"/>
      <c r="F131" s="84">
        <f t="shared" ref="F131:F132" si="25">SUM(G131:R131)</f>
        <v>11649207.804218274</v>
      </c>
      <c r="G131" s="85">
        <f>'WIJAM NPC Before Balancing'!G131</f>
        <v>980329.83633216936</v>
      </c>
      <c r="H131" s="85">
        <f>'WIJAM NPC Before Balancing'!H131</f>
        <v>950962.10589897947</v>
      </c>
      <c r="I131" s="85">
        <f>'WIJAM NPC Before Balancing'!I131</f>
        <v>940706.99797215057</v>
      </c>
      <c r="J131" s="85">
        <f>'WIJAM NPC Before Balancing'!J131</f>
        <v>954300.28387585992</v>
      </c>
      <c r="K131" s="85">
        <f>'WIJAM NPC Before Balancing'!K131</f>
        <v>961971.51236611092</v>
      </c>
      <c r="L131" s="85">
        <f>'WIJAM NPC Before Balancing'!L131</f>
        <v>1011879.0960716753</v>
      </c>
      <c r="M131" s="85">
        <f>'WIJAM NPC Before Balancing'!M131</f>
        <v>1019307.7895959995</v>
      </c>
      <c r="N131" s="85">
        <f>'WIJAM NPC Before Balancing'!N131</f>
        <v>1024840.7430982206</v>
      </c>
      <c r="O131" s="85">
        <f>'WIJAM NPC Before Balancing'!O131</f>
        <v>1004485.3803970717</v>
      </c>
      <c r="P131" s="85">
        <f>'WIJAM NPC Before Balancing'!P131</f>
        <v>894991.47074624652</v>
      </c>
      <c r="Q131" s="85">
        <f>'WIJAM NPC Before Balancing'!Q131</f>
        <v>948203.15458205156</v>
      </c>
      <c r="R131" s="85">
        <f>'WIJAM NPC Before Balancing'!R131</f>
        <v>957229.43328173726</v>
      </c>
      <c r="T131" s="76"/>
    </row>
    <row r="132" spans="1:20" s="9" customFormat="1" ht="12.75">
      <c r="A132" s="14"/>
      <c r="B132" s="14"/>
      <c r="C132" s="28" t="s">
        <v>38</v>
      </c>
      <c r="D132" s="15"/>
      <c r="E132" s="15"/>
      <c r="F132" s="82">
        <f t="shared" si="25"/>
        <v>1060182.1042486925</v>
      </c>
      <c r="G132" s="83">
        <f>'WIJAM NPC Before Balancing'!G132</f>
        <v>84280.382504245077</v>
      </c>
      <c r="H132" s="83">
        <f>'WIJAM NPC Before Balancing'!H132</f>
        <v>45666.752848851538</v>
      </c>
      <c r="I132" s="83">
        <f>'WIJAM NPC Before Balancing'!I132</f>
        <v>40132.842078958514</v>
      </c>
      <c r="J132" s="83">
        <f>'WIJAM NPC Before Balancing'!J132</f>
        <v>41339.141531024739</v>
      </c>
      <c r="K132" s="83">
        <f>'WIJAM NPC Before Balancing'!K132</f>
        <v>82404.381747299049</v>
      </c>
      <c r="L132" s="83">
        <f>'WIJAM NPC Before Balancing'!L132</f>
        <v>96541.432557957305</v>
      </c>
      <c r="M132" s="83">
        <f>'WIJAM NPC Before Balancing'!M132</f>
        <v>133533.05462743758</v>
      </c>
      <c r="N132" s="83">
        <f>'WIJAM NPC Before Balancing'!N132</f>
        <v>141055.55697681732</v>
      </c>
      <c r="O132" s="83">
        <f>'WIJAM NPC Before Balancing'!O132</f>
        <v>104809.88143557943</v>
      </c>
      <c r="P132" s="83">
        <f>'WIJAM NPC Before Balancing'!P132</f>
        <v>74784.49394009987</v>
      </c>
      <c r="Q132" s="83">
        <f>'WIJAM NPC Before Balancing'!Q132</f>
        <v>100024.58181465905</v>
      </c>
      <c r="R132" s="83">
        <f>'WIJAM NPC Before Balancing'!R132</f>
        <v>115609.60218576297</v>
      </c>
      <c r="T132" s="76"/>
    </row>
    <row r="133" spans="1:20" s="9" customFormat="1" ht="12.75">
      <c r="A133" s="14"/>
      <c r="B133" s="14"/>
      <c r="C133" s="28"/>
      <c r="D133" s="15"/>
      <c r="E133" s="15"/>
      <c r="F133" s="118" t="s">
        <v>85</v>
      </c>
      <c r="G133" s="118" t="s">
        <v>85</v>
      </c>
      <c r="H133" s="118" t="s">
        <v>85</v>
      </c>
      <c r="I133" s="118" t="s">
        <v>85</v>
      </c>
      <c r="J133" s="118" t="s">
        <v>85</v>
      </c>
      <c r="K133" s="118" t="s">
        <v>85</v>
      </c>
      <c r="L133" s="118" t="s">
        <v>85</v>
      </c>
      <c r="M133" s="118" t="s">
        <v>85</v>
      </c>
      <c r="N133" s="118" t="s">
        <v>85</v>
      </c>
      <c r="O133" s="118" t="s">
        <v>85</v>
      </c>
      <c r="P133" s="118" t="s">
        <v>85</v>
      </c>
      <c r="Q133" s="118" t="s">
        <v>85</v>
      </c>
      <c r="R133" s="118" t="s">
        <v>85</v>
      </c>
      <c r="T133" s="76"/>
    </row>
    <row r="134" spans="1:20" s="9" customFormat="1" ht="12.75">
      <c r="A134" s="21" t="s">
        <v>39</v>
      </c>
      <c r="B134" s="14"/>
      <c r="C134" s="15"/>
      <c r="D134" s="15"/>
      <c r="E134" s="15"/>
      <c r="F134" s="120">
        <f>SUM(G134:R134)</f>
        <v>12709389.908466965</v>
      </c>
      <c r="G134" s="120">
        <f t="shared" ref="G134:R134" si="26">SUM(G131:G132)</f>
        <v>1064610.2188364144</v>
      </c>
      <c r="H134" s="120">
        <f t="shared" si="26"/>
        <v>996628.85874783096</v>
      </c>
      <c r="I134" s="120">
        <f t="shared" si="26"/>
        <v>980839.84005110909</v>
      </c>
      <c r="J134" s="120">
        <f t="shared" si="26"/>
        <v>995639.42540688463</v>
      </c>
      <c r="K134" s="120">
        <f t="shared" si="26"/>
        <v>1044375.89411341</v>
      </c>
      <c r="L134" s="120">
        <f t="shared" si="26"/>
        <v>1108420.5286296327</v>
      </c>
      <c r="M134" s="120">
        <f t="shared" si="26"/>
        <v>1152840.8442234371</v>
      </c>
      <c r="N134" s="120">
        <f t="shared" si="26"/>
        <v>1165896.3000750379</v>
      </c>
      <c r="O134" s="120">
        <f t="shared" si="26"/>
        <v>1109295.2618326512</v>
      </c>
      <c r="P134" s="120">
        <f t="shared" si="26"/>
        <v>969775.96468634636</v>
      </c>
      <c r="Q134" s="120">
        <f t="shared" si="26"/>
        <v>1048227.7363967106</v>
      </c>
      <c r="R134" s="120">
        <f t="shared" si="26"/>
        <v>1072839.0354675003</v>
      </c>
      <c r="T134" s="76"/>
    </row>
    <row r="135" spans="1:20" s="9" customFormat="1" ht="12.75">
      <c r="A135" s="14"/>
      <c r="B135" s="14"/>
      <c r="C135" s="15"/>
      <c r="D135" s="15"/>
      <c r="E135" s="15"/>
      <c r="F135" s="86"/>
      <c r="G135" s="83"/>
      <c r="H135" s="83"/>
      <c r="I135" s="83"/>
      <c r="J135" s="83"/>
      <c r="K135" s="83"/>
      <c r="L135" s="83"/>
      <c r="M135" s="83"/>
      <c r="N135" s="83"/>
      <c r="O135" s="83"/>
      <c r="P135" s="83"/>
      <c r="Q135" s="83"/>
      <c r="R135" s="83"/>
      <c r="T135" s="76"/>
    </row>
    <row r="136" spans="1:20" s="9" customFormat="1" ht="12.75">
      <c r="A136" s="21" t="s">
        <v>137</v>
      </c>
      <c r="B136" s="14"/>
      <c r="C136" s="15"/>
      <c r="D136" s="15"/>
      <c r="E136" s="15"/>
      <c r="F136" s="86"/>
      <c r="G136" s="83"/>
      <c r="H136" s="83"/>
      <c r="I136" s="83"/>
      <c r="J136" s="83"/>
      <c r="K136" s="83"/>
      <c r="L136" s="83"/>
      <c r="M136" s="83"/>
      <c r="N136" s="83"/>
      <c r="O136" s="83"/>
      <c r="P136" s="83"/>
      <c r="Q136" s="83"/>
      <c r="R136" s="83"/>
      <c r="T136" s="76"/>
    </row>
    <row r="137" spans="1:20" s="9" customFormat="1" ht="12.75">
      <c r="A137" s="14"/>
      <c r="B137" s="14"/>
      <c r="C137" s="14" t="s">
        <v>40</v>
      </c>
      <c r="D137" s="15"/>
      <c r="E137" s="15"/>
      <c r="F137" s="82">
        <f t="shared" ref="F137:F145" si="27">SUM(G137:R137)</f>
        <v>2255550.5442171698</v>
      </c>
      <c r="G137" s="83">
        <f>'WIJAM NPC Before Balancing'!G137</f>
        <v>188765.12157185105</v>
      </c>
      <c r="H137" s="83">
        <f>'WIJAM NPC Before Balancing'!H137</f>
        <v>167806.22264693707</v>
      </c>
      <c r="I137" s="83">
        <f>'WIJAM NPC Before Balancing'!I137</f>
        <v>228398.09621338677</v>
      </c>
      <c r="J137" s="83">
        <f>'WIJAM NPC Before Balancing'!J137</f>
        <v>170254.90082538573</v>
      </c>
      <c r="K137" s="83">
        <f>'WIJAM NPC Before Balancing'!K137</f>
        <v>165705.4438700756</v>
      </c>
      <c r="L137" s="83">
        <f>'WIJAM NPC Before Balancing'!L137</f>
        <v>145924.21856037731</v>
      </c>
      <c r="M137" s="83">
        <f>'WIJAM NPC Before Balancing'!M137</f>
        <v>276662.53762071312</v>
      </c>
      <c r="N137" s="83">
        <f>'WIJAM NPC Before Balancing'!N137</f>
        <v>219297.75133781804</v>
      </c>
      <c r="O137" s="83">
        <f>'WIJAM NPC Before Balancing'!O137</f>
        <v>164445.54561800303</v>
      </c>
      <c r="P137" s="83">
        <f>'WIJAM NPC Before Balancing'!P137</f>
        <v>139559.72903648304</v>
      </c>
      <c r="Q137" s="83">
        <f>'WIJAM NPC Before Balancing'!Q137</f>
        <v>198747.61524263432</v>
      </c>
      <c r="R137" s="83">
        <f>'WIJAM NPC Before Balancing'!R137</f>
        <v>189983.36167350458</v>
      </c>
      <c r="T137" s="76"/>
    </row>
    <row r="138" spans="1:20" s="9" customFormat="1" ht="12.75">
      <c r="A138" s="21"/>
      <c r="B138" s="14"/>
      <c r="C138" s="14" t="s">
        <v>41</v>
      </c>
      <c r="D138" s="15"/>
      <c r="E138" s="15"/>
      <c r="F138" s="82">
        <f t="shared" si="27"/>
        <v>0</v>
      </c>
      <c r="G138" s="83">
        <f>'WIJAM NPC Before Balancing'!G138</f>
        <v>0</v>
      </c>
      <c r="H138" s="83">
        <f>'WIJAM NPC Before Balancing'!H138</f>
        <v>0</v>
      </c>
      <c r="I138" s="83">
        <f>'WIJAM NPC Before Balancing'!I138</f>
        <v>0</v>
      </c>
      <c r="J138" s="83">
        <f>'WIJAM NPC Before Balancing'!J138</f>
        <v>0</v>
      </c>
      <c r="K138" s="83">
        <f>'WIJAM NPC Before Balancing'!K138</f>
        <v>0</v>
      </c>
      <c r="L138" s="83">
        <f>'WIJAM NPC Before Balancing'!L138</f>
        <v>0</v>
      </c>
      <c r="M138" s="83">
        <f>'WIJAM NPC Before Balancing'!M138</f>
        <v>0</v>
      </c>
      <c r="N138" s="83">
        <f>'WIJAM NPC Before Balancing'!N138</f>
        <v>0</v>
      </c>
      <c r="O138" s="83">
        <f>'WIJAM NPC Before Balancing'!O138</f>
        <v>0</v>
      </c>
      <c r="P138" s="83">
        <f>'WIJAM NPC Before Balancing'!P138</f>
        <v>0</v>
      </c>
      <c r="Q138" s="83">
        <f>'WIJAM NPC Before Balancing'!Q138</f>
        <v>0</v>
      </c>
      <c r="R138" s="83">
        <f>'WIJAM NPC Before Balancing'!R138</f>
        <v>0</v>
      </c>
      <c r="T138" s="76"/>
    </row>
    <row r="139" spans="1:20" s="9" customFormat="1" ht="12.75">
      <c r="A139" s="14"/>
      <c r="B139" s="14"/>
      <c r="C139" s="14" t="s">
        <v>42</v>
      </c>
      <c r="D139" s="15"/>
      <c r="E139" s="15"/>
      <c r="F139" s="82">
        <f t="shared" si="27"/>
        <v>0</v>
      </c>
      <c r="G139" s="83">
        <f>'WIJAM NPC Before Balancing'!G139</f>
        <v>0</v>
      </c>
      <c r="H139" s="83">
        <f>'WIJAM NPC Before Balancing'!H139</f>
        <v>0</v>
      </c>
      <c r="I139" s="83">
        <f>'WIJAM NPC Before Balancing'!I139</f>
        <v>0</v>
      </c>
      <c r="J139" s="83">
        <f>'WIJAM NPC Before Balancing'!J139</f>
        <v>0</v>
      </c>
      <c r="K139" s="83">
        <f>'WIJAM NPC Before Balancing'!K139</f>
        <v>0</v>
      </c>
      <c r="L139" s="83">
        <f>'WIJAM NPC Before Balancing'!L139</f>
        <v>0</v>
      </c>
      <c r="M139" s="83">
        <f>'WIJAM NPC Before Balancing'!M139</f>
        <v>0</v>
      </c>
      <c r="N139" s="83">
        <f>'WIJAM NPC Before Balancing'!N139</f>
        <v>0</v>
      </c>
      <c r="O139" s="83">
        <f>'WIJAM NPC Before Balancing'!O139</f>
        <v>0</v>
      </c>
      <c r="P139" s="83">
        <f>'WIJAM NPC Before Balancing'!P139</f>
        <v>0</v>
      </c>
      <c r="Q139" s="83">
        <f>'WIJAM NPC Before Balancing'!Q139</f>
        <v>0</v>
      </c>
      <c r="R139" s="83">
        <f>'WIJAM NPC Before Balancing'!R139</f>
        <v>0</v>
      </c>
      <c r="T139" s="76"/>
    </row>
    <row r="140" spans="1:20" s="9" customFormat="1" ht="12.75">
      <c r="A140" s="21"/>
      <c r="B140" s="14"/>
      <c r="C140" s="14" t="s">
        <v>43</v>
      </c>
      <c r="D140" s="15"/>
      <c r="E140" s="15"/>
      <c r="F140" s="82">
        <f t="shared" si="27"/>
        <v>0</v>
      </c>
      <c r="G140" s="83">
        <f>'WIJAM NPC Before Balancing'!G140</f>
        <v>0</v>
      </c>
      <c r="H140" s="83">
        <f>'WIJAM NPC Before Balancing'!H140</f>
        <v>0</v>
      </c>
      <c r="I140" s="83">
        <f>'WIJAM NPC Before Balancing'!I140</f>
        <v>0</v>
      </c>
      <c r="J140" s="83">
        <f>'WIJAM NPC Before Balancing'!J140</f>
        <v>0</v>
      </c>
      <c r="K140" s="83">
        <f>'WIJAM NPC Before Balancing'!K140</f>
        <v>0</v>
      </c>
      <c r="L140" s="83">
        <f>'WIJAM NPC Before Balancing'!L140</f>
        <v>0</v>
      </c>
      <c r="M140" s="83">
        <f>'WIJAM NPC Before Balancing'!M140</f>
        <v>0</v>
      </c>
      <c r="N140" s="83">
        <f>'WIJAM NPC Before Balancing'!N140</f>
        <v>0</v>
      </c>
      <c r="O140" s="83">
        <f>'WIJAM NPC Before Balancing'!O140</f>
        <v>0</v>
      </c>
      <c r="P140" s="83">
        <f>'WIJAM NPC Before Balancing'!P140</f>
        <v>0</v>
      </c>
      <c r="Q140" s="83">
        <f>'WIJAM NPC Before Balancing'!Q140</f>
        <v>0</v>
      </c>
      <c r="R140" s="83">
        <f>'WIJAM NPC Before Balancing'!R140</f>
        <v>0</v>
      </c>
      <c r="T140" s="76"/>
    </row>
    <row r="141" spans="1:20" s="9" customFormat="1" ht="12.75">
      <c r="A141" s="14"/>
      <c r="C141" s="14" t="s">
        <v>44</v>
      </c>
      <c r="D141" s="14"/>
      <c r="E141" s="14"/>
      <c r="F141" s="82">
        <f t="shared" si="27"/>
        <v>0</v>
      </c>
      <c r="G141" s="83">
        <f>'WIJAM NPC Before Balancing'!G141</f>
        <v>0</v>
      </c>
      <c r="H141" s="83">
        <f>'WIJAM NPC Before Balancing'!H141</f>
        <v>0</v>
      </c>
      <c r="I141" s="83">
        <f>'WIJAM NPC Before Balancing'!I141</f>
        <v>0</v>
      </c>
      <c r="J141" s="83">
        <f>'WIJAM NPC Before Balancing'!J141</f>
        <v>0</v>
      </c>
      <c r="K141" s="83">
        <f>'WIJAM NPC Before Balancing'!K141</f>
        <v>0</v>
      </c>
      <c r="L141" s="83">
        <f>'WIJAM NPC Before Balancing'!L141</f>
        <v>0</v>
      </c>
      <c r="M141" s="83">
        <f>'WIJAM NPC Before Balancing'!M141</f>
        <v>0</v>
      </c>
      <c r="N141" s="83">
        <f>'WIJAM NPC Before Balancing'!N141</f>
        <v>0</v>
      </c>
      <c r="O141" s="83">
        <f>'WIJAM NPC Before Balancing'!O141</f>
        <v>0</v>
      </c>
      <c r="P141" s="83">
        <f>'WIJAM NPC Before Balancing'!P141</f>
        <v>0</v>
      </c>
      <c r="Q141" s="83">
        <f>'WIJAM NPC Before Balancing'!Q141</f>
        <v>0</v>
      </c>
      <c r="R141" s="83">
        <f>'WIJAM NPC Before Balancing'!R141</f>
        <v>0</v>
      </c>
      <c r="T141" s="76"/>
    </row>
    <row r="142" spans="1:20" s="9" customFormat="1" ht="12.75">
      <c r="A142" s="14"/>
      <c r="C142" s="14" t="s">
        <v>45</v>
      </c>
      <c r="D142" s="14"/>
      <c r="E142" s="14"/>
      <c r="F142" s="82">
        <f t="shared" si="27"/>
        <v>0</v>
      </c>
      <c r="G142" s="83">
        <f>'WIJAM NPC Before Balancing'!G142</f>
        <v>0</v>
      </c>
      <c r="H142" s="83">
        <f>'WIJAM NPC Before Balancing'!H142</f>
        <v>0</v>
      </c>
      <c r="I142" s="83">
        <f>'WIJAM NPC Before Balancing'!I142</f>
        <v>0</v>
      </c>
      <c r="J142" s="83">
        <f>'WIJAM NPC Before Balancing'!J142</f>
        <v>0</v>
      </c>
      <c r="K142" s="83">
        <f>'WIJAM NPC Before Balancing'!K142</f>
        <v>0</v>
      </c>
      <c r="L142" s="83">
        <f>'WIJAM NPC Before Balancing'!L142</f>
        <v>0</v>
      </c>
      <c r="M142" s="83">
        <f>'WIJAM NPC Before Balancing'!M142</f>
        <v>0</v>
      </c>
      <c r="N142" s="83">
        <f>'WIJAM NPC Before Balancing'!N142</f>
        <v>0</v>
      </c>
      <c r="O142" s="83">
        <f>'WIJAM NPC Before Balancing'!O142</f>
        <v>0</v>
      </c>
      <c r="P142" s="83">
        <f>'WIJAM NPC Before Balancing'!P142</f>
        <v>0</v>
      </c>
      <c r="Q142" s="83">
        <f>'WIJAM NPC Before Balancing'!Q142</f>
        <v>0</v>
      </c>
      <c r="R142" s="83">
        <f>'WIJAM NPC Before Balancing'!R142</f>
        <v>0</v>
      </c>
      <c r="T142" s="76"/>
    </row>
    <row r="143" spans="1:20" s="9" customFormat="1" ht="12.75">
      <c r="A143" s="14"/>
      <c r="C143" s="14" t="s">
        <v>46</v>
      </c>
      <c r="D143" s="14"/>
      <c r="E143" s="14"/>
      <c r="F143" s="82">
        <f t="shared" ref="F143:F144" si="28">SUM(G143:R143)</f>
        <v>42460578.062173985</v>
      </c>
      <c r="G143" s="83">
        <f>'WIJAM NPC Before Balancing'!G143</f>
        <v>3592305.23874267</v>
      </c>
      <c r="H143" s="83">
        <f>'WIJAM NPC Before Balancing'!H143</f>
        <v>1778205.1724817902</v>
      </c>
      <c r="I143" s="83">
        <f>'WIJAM NPC Before Balancing'!I143</f>
        <v>1122560.9443708656</v>
      </c>
      <c r="J143" s="83">
        <f>'WIJAM NPC Before Balancing'!J143</f>
        <v>959027.61677912809</v>
      </c>
      <c r="K143" s="83">
        <f>'WIJAM NPC Before Balancing'!K143</f>
        <v>2137765.606484008</v>
      </c>
      <c r="L143" s="83">
        <f>'WIJAM NPC Before Balancing'!L143</f>
        <v>3876984.0377892624</v>
      </c>
      <c r="M143" s="83">
        <f>'WIJAM NPC Before Balancing'!M143</f>
        <v>5089234.3540968904</v>
      </c>
      <c r="N143" s="83">
        <f>'WIJAM NPC Before Balancing'!N143</f>
        <v>5276365.2673335895</v>
      </c>
      <c r="O143" s="83">
        <f>'WIJAM NPC Before Balancing'!O143</f>
        <v>7117952.0417187409</v>
      </c>
      <c r="P143" s="83">
        <f>'WIJAM NPC Before Balancing'!P143</f>
        <v>5005666.7956239777</v>
      </c>
      <c r="Q143" s="83">
        <f>'WIJAM NPC Before Balancing'!Q143</f>
        <v>3110498.9549596482</v>
      </c>
      <c r="R143" s="83">
        <f>'WIJAM NPC Before Balancing'!R143</f>
        <v>3394012.0317934141</v>
      </c>
      <c r="T143" s="76"/>
    </row>
    <row r="144" spans="1:20" s="9" customFormat="1" ht="12.75">
      <c r="A144" s="14"/>
      <c r="C144" s="14" t="s">
        <v>149</v>
      </c>
      <c r="D144" s="14"/>
      <c r="E144" s="14"/>
      <c r="F144" s="82">
        <f t="shared" si="28"/>
        <v>0</v>
      </c>
      <c r="G144" s="83">
        <f>'WIJAM NPC Before Balancing'!G144</f>
        <v>0</v>
      </c>
      <c r="H144" s="83">
        <f>'WIJAM NPC Before Balancing'!H144</f>
        <v>0</v>
      </c>
      <c r="I144" s="83">
        <f>'WIJAM NPC Before Balancing'!I144</f>
        <v>0</v>
      </c>
      <c r="J144" s="83">
        <f>'WIJAM NPC Before Balancing'!J144</f>
        <v>0</v>
      </c>
      <c r="K144" s="83">
        <f>'WIJAM NPC Before Balancing'!K144</f>
        <v>0</v>
      </c>
      <c r="L144" s="83">
        <f>'WIJAM NPC Before Balancing'!L144</f>
        <v>0</v>
      </c>
      <c r="M144" s="83">
        <f>'WIJAM NPC Before Balancing'!M144</f>
        <v>0</v>
      </c>
      <c r="N144" s="83">
        <f>'WIJAM NPC Before Balancing'!N144</f>
        <v>0</v>
      </c>
      <c r="O144" s="83">
        <f>'WIJAM NPC Before Balancing'!O144</f>
        <v>0</v>
      </c>
      <c r="P144" s="83">
        <f>'WIJAM NPC Before Balancing'!P144</f>
        <v>0</v>
      </c>
      <c r="Q144" s="83">
        <f>'WIJAM NPC Before Balancing'!Q144</f>
        <v>0</v>
      </c>
      <c r="R144" s="83">
        <f>'WIJAM NPC Before Balancing'!R144</f>
        <v>0</v>
      </c>
      <c r="T144" s="76"/>
    </row>
    <row r="145" spans="1:20" s="9" customFormat="1" ht="12.75">
      <c r="A145" s="14"/>
      <c r="C145" s="14" t="s">
        <v>47</v>
      </c>
      <c r="D145" s="14"/>
      <c r="E145" s="14"/>
      <c r="F145" s="82">
        <f t="shared" si="27"/>
        <v>0</v>
      </c>
      <c r="G145" s="83">
        <f>'WIJAM NPC Before Balancing'!G145</f>
        <v>0</v>
      </c>
      <c r="H145" s="83">
        <f>'WIJAM NPC Before Balancing'!H145</f>
        <v>0</v>
      </c>
      <c r="I145" s="83">
        <f>'WIJAM NPC Before Balancing'!I145</f>
        <v>0</v>
      </c>
      <c r="J145" s="83">
        <f>'WIJAM NPC Before Balancing'!J145</f>
        <v>0</v>
      </c>
      <c r="K145" s="83">
        <f>'WIJAM NPC Before Balancing'!K145</f>
        <v>0</v>
      </c>
      <c r="L145" s="83">
        <f>'WIJAM NPC Before Balancing'!L145</f>
        <v>0</v>
      </c>
      <c r="M145" s="83">
        <f>'WIJAM NPC Before Balancing'!M145</f>
        <v>0</v>
      </c>
      <c r="N145" s="83">
        <f>'WIJAM NPC Before Balancing'!N145</f>
        <v>0</v>
      </c>
      <c r="O145" s="83">
        <f>'WIJAM NPC Before Balancing'!O145</f>
        <v>0</v>
      </c>
      <c r="P145" s="83">
        <f>'WIJAM NPC Before Balancing'!P145</f>
        <v>0</v>
      </c>
      <c r="Q145" s="83">
        <f>'WIJAM NPC Before Balancing'!Q145</f>
        <v>0</v>
      </c>
      <c r="R145" s="83">
        <f>'WIJAM NPC Before Balancing'!R145</f>
        <v>0</v>
      </c>
      <c r="T145" s="76"/>
    </row>
    <row r="146" spans="1:20" s="9" customFormat="1" ht="12.75">
      <c r="A146" s="14"/>
      <c r="C146" s="14"/>
      <c r="D146" s="14"/>
      <c r="E146" s="14"/>
      <c r="F146" s="118" t="s">
        <v>85</v>
      </c>
      <c r="G146" s="118" t="s">
        <v>85</v>
      </c>
      <c r="H146" s="118" t="s">
        <v>85</v>
      </c>
      <c r="I146" s="118" t="s">
        <v>85</v>
      </c>
      <c r="J146" s="118" t="s">
        <v>85</v>
      </c>
      <c r="K146" s="118" t="s">
        <v>85</v>
      </c>
      <c r="L146" s="118" t="s">
        <v>85</v>
      </c>
      <c r="M146" s="118" t="s">
        <v>85</v>
      </c>
      <c r="N146" s="118" t="s">
        <v>85</v>
      </c>
      <c r="O146" s="118" t="s">
        <v>85</v>
      </c>
      <c r="P146" s="118" t="s">
        <v>85</v>
      </c>
      <c r="Q146" s="118" t="s">
        <v>85</v>
      </c>
      <c r="R146" s="118" t="s">
        <v>85</v>
      </c>
      <c r="T146" s="76"/>
    </row>
    <row r="147" spans="1:20" s="9" customFormat="1" ht="12.75">
      <c r="A147" s="21" t="s">
        <v>48</v>
      </c>
      <c r="C147" s="14"/>
      <c r="D147" s="14"/>
      <c r="E147" s="14"/>
      <c r="F147" s="120">
        <f>SUM(G147:R147)</f>
        <v>44716128.606391154</v>
      </c>
      <c r="G147" s="120">
        <f>'WIJAM NPC Before Balancing'!G147</f>
        <v>3781070.360314521</v>
      </c>
      <c r="H147" s="120">
        <f>'WIJAM NPC Before Balancing'!H147</f>
        <v>1946011.3951287272</v>
      </c>
      <c r="I147" s="120">
        <f>'WIJAM NPC Before Balancing'!I147</f>
        <v>1350959.0405842524</v>
      </c>
      <c r="J147" s="120">
        <f>'WIJAM NPC Before Balancing'!J147</f>
        <v>1129282.5176045138</v>
      </c>
      <c r="K147" s="120">
        <f>'WIJAM NPC Before Balancing'!K147</f>
        <v>2303471.0503540835</v>
      </c>
      <c r="L147" s="120">
        <f>'WIJAM NPC Before Balancing'!L147</f>
        <v>4022908.2563496395</v>
      </c>
      <c r="M147" s="120">
        <f>'WIJAM NPC Before Balancing'!M147</f>
        <v>5365896.8917176034</v>
      </c>
      <c r="N147" s="120">
        <f>'WIJAM NPC Before Balancing'!N147</f>
        <v>5495663.0186714074</v>
      </c>
      <c r="O147" s="120">
        <f>'WIJAM NPC Before Balancing'!O147</f>
        <v>7282397.5873367442</v>
      </c>
      <c r="P147" s="120">
        <f>'WIJAM NPC Before Balancing'!P147</f>
        <v>5145226.5246604607</v>
      </c>
      <c r="Q147" s="120">
        <f>'WIJAM NPC Before Balancing'!Q147</f>
        <v>3309246.5702022826</v>
      </c>
      <c r="R147" s="120">
        <f>'WIJAM NPC Before Balancing'!R147</f>
        <v>3583995.3934669187</v>
      </c>
      <c r="T147" s="76"/>
    </row>
    <row r="148" spans="1:20" s="9" customFormat="1" ht="12.75">
      <c r="A148" s="14"/>
      <c r="C148" s="14"/>
      <c r="D148" s="14"/>
      <c r="E148" s="14"/>
      <c r="F148" s="84"/>
      <c r="G148" s="85"/>
      <c r="H148" s="85"/>
      <c r="I148" s="85"/>
      <c r="J148" s="85"/>
      <c r="K148" s="85"/>
      <c r="L148" s="85"/>
      <c r="M148" s="85"/>
      <c r="N148" s="85"/>
      <c r="O148" s="85"/>
      <c r="P148" s="85"/>
      <c r="Q148" s="85"/>
      <c r="R148" s="85"/>
      <c r="T148" s="76"/>
    </row>
    <row r="149" spans="1:20" s="9" customFormat="1" ht="12.75">
      <c r="A149" s="21" t="s">
        <v>138</v>
      </c>
      <c r="C149" s="14"/>
      <c r="D149" s="14"/>
      <c r="E149" s="14"/>
      <c r="F149" s="84"/>
      <c r="G149" s="85"/>
      <c r="H149" s="85"/>
      <c r="I149" s="85"/>
      <c r="J149" s="85"/>
      <c r="K149" s="85"/>
      <c r="L149" s="85"/>
      <c r="M149" s="85"/>
      <c r="N149" s="85"/>
      <c r="O149" s="85"/>
      <c r="P149" s="85"/>
      <c r="Q149" s="85"/>
      <c r="R149" s="85"/>
      <c r="T149" s="76"/>
    </row>
    <row r="150" spans="1:20" s="9" customFormat="1" ht="12.75">
      <c r="A150" s="14"/>
      <c r="C150" s="14" t="s">
        <v>49</v>
      </c>
      <c r="D150" s="14"/>
      <c r="E150" s="14"/>
      <c r="F150" s="84">
        <f t="shared" ref="F150:F154" si="29">SUM(G150:R150)</f>
        <v>26104380.053854872</v>
      </c>
      <c r="G150" s="85">
        <f>'WIJAM NPC Before Balancing'!G150</f>
        <v>4888647.7929435959</v>
      </c>
      <c r="H150" s="85">
        <f>'WIJAM NPC Before Balancing'!H150</f>
        <v>3773506.3786480026</v>
      </c>
      <c r="I150" s="85">
        <f>'WIJAM NPC Before Balancing'!I150</f>
        <v>3551739.9809537008</v>
      </c>
      <c r="J150" s="85">
        <f>'WIJAM NPC Before Balancing'!J150</f>
        <v>1186065.4722749237</v>
      </c>
      <c r="K150" s="85">
        <f>'WIJAM NPC Before Balancing'!K150</f>
        <v>1392509.9571454683</v>
      </c>
      <c r="L150" s="85">
        <f>'WIJAM NPC Before Balancing'!L150</f>
        <v>1109519.694630499</v>
      </c>
      <c r="M150" s="85">
        <f>'WIJAM NPC Before Balancing'!M150</f>
        <v>1241071.9819587891</v>
      </c>
      <c r="N150" s="85">
        <f>'WIJAM NPC Before Balancing'!N150</f>
        <v>1622729.6274814887</v>
      </c>
      <c r="O150" s="85">
        <f>'WIJAM NPC Before Balancing'!O150</f>
        <v>1645468.4086592668</v>
      </c>
      <c r="P150" s="85">
        <f>'WIJAM NPC Before Balancing'!P150</f>
        <v>1889390.7991322835</v>
      </c>
      <c r="Q150" s="85">
        <f>'WIJAM NPC Before Balancing'!Q150</f>
        <v>1844546.9814371848</v>
      </c>
      <c r="R150" s="85">
        <f>'WIJAM NPC Before Balancing'!R150</f>
        <v>1959182.9785896649</v>
      </c>
      <c r="T150" s="76"/>
    </row>
    <row r="151" spans="1:20" s="9" customFormat="1" ht="12.75">
      <c r="A151" s="14"/>
      <c r="C151" s="14" t="s">
        <v>50</v>
      </c>
      <c r="D151" s="14"/>
      <c r="E151" s="14"/>
      <c r="F151" s="82">
        <f t="shared" si="29"/>
        <v>0</v>
      </c>
      <c r="G151" s="83">
        <f>'WIJAM NPC Before Balancing'!G151</f>
        <v>0</v>
      </c>
      <c r="H151" s="83">
        <f>'WIJAM NPC Before Balancing'!H151</f>
        <v>0</v>
      </c>
      <c r="I151" s="83">
        <f>'WIJAM NPC Before Balancing'!I151</f>
        <v>0</v>
      </c>
      <c r="J151" s="83">
        <f>'WIJAM NPC Before Balancing'!J151</f>
        <v>0</v>
      </c>
      <c r="K151" s="83">
        <f>'WIJAM NPC Before Balancing'!K151</f>
        <v>0</v>
      </c>
      <c r="L151" s="83">
        <f>'WIJAM NPC Before Balancing'!L151</f>
        <v>0</v>
      </c>
      <c r="M151" s="83">
        <f>'WIJAM NPC Before Balancing'!M151</f>
        <v>0</v>
      </c>
      <c r="N151" s="83">
        <f>'WIJAM NPC Before Balancing'!N151</f>
        <v>0</v>
      </c>
      <c r="O151" s="83">
        <f>'WIJAM NPC Before Balancing'!O151</f>
        <v>0</v>
      </c>
      <c r="P151" s="83">
        <f>'WIJAM NPC Before Balancing'!P151</f>
        <v>0</v>
      </c>
      <c r="Q151" s="83">
        <f>'WIJAM NPC Before Balancing'!Q151</f>
        <v>0</v>
      </c>
      <c r="R151" s="83">
        <f>'WIJAM NPC Before Balancing'!R151</f>
        <v>0</v>
      </c>
      <c r="T151" s="76"/>
    </row>
    <row r="152" spans="1:20" s="9" customFormat="1" ht="12.75">
      <c r="A152" s="14"/>
      <c r="C152" s="14" t="s">
        <v>51</v>
      </c>
      <c r="D152" s="14"/>
      <c r="E152" s="14"/>
      <c r="F152" s="82">
        <f t="shared" si="29"/>
        <v>0</v>
      </c>
      <c r="G152" s="83">
        <f>'WIJAM NPC Before Balancing'!G152</f>
        <v>0</v>
      </c>
      <c r="H152" s="83">
        <f>'WIJAM NPC Before Balancing'!H152</f>
        <v>0</v>
      </c>
      <c r="I152" s="83">
        <f>'WIJAM NPC Before Balancing'!I152</f>
        <v>0</v>
      </c>
      <c r="J152" s="83">
        <f>'WIJAM NPC Before Balancing'!J152</f>
        <v>0</v>
      </c>
      <c r="K152" s="83">
        <f>'WIJAM NPC Before Balancing'!K152</f>
        <v>0</v>
      </c>
      <c r="L152" s="83">
        <f>'WIJAM NPC Before Balancing'!L152</f>
        <v>0</v>
      </c>
      <c r="M152" s="83">
        <f>'WIJAM NPC Before Balancing'!M152</f>
        <v>0</v>
      </c>
      <c r="N152" s="83">
        <f>'WIJAM NPC Before Balancing'!N152</f>
        <v>0</v>
      </c>
      <c r="O152" s="83">
        <f>'WIJAM NPC Before Balancing'!O152</f>
        <v>0</v>
      </c>
      <c r="P152" s="83">
        <f>'WIJAM NPC Before Balancing'!P152</f>
        <v>0</v>
      </c>
      <c r="Q152" s="83">
        <f>'WIJAM NPC Before Balancing'!Q152</f>
        <v>0</v>
      </c>
      <c r="R152" s="83">
        <f>'WIJAM NPC Before Balancing'!R152</f>
        <v>0</v>
      </c>
      <c r="T152" s="76"/>
    </row>
    <row r="153" spans="1:20" s="9" customFormat="1" ht="12.75">
      <c r="A153" s="14"/>
      <c r="C153" s="14" t="s">
        <v>52</v>
      </c>
      <c r="D153" s="14"/>
      <c r="E153" s="14"/>
      <c r="F153" s="82">
        <f t="shared" si="29"/>
        <v>0</v>
      </c>
      <c r="G153" s="83">
        <f>'WIJAM NPC Before Balancing'!G153</f>
        <v>0</v>
      </c>
      <c r="H153" s="83">
        <f>'WIJAM NPC Before Balancing'!H153</f>
        <v>0</v>
      </c>
      <c r="I153" s="83">
        <f>'WIJAM NPC Before Balancing'!I153</f>
        <v>0</v>
      </c>
      <c r="J153" s="83">
        <f>'WIJAM NPC Before Balancing'!J153</f>
        <v>0</v>
      </c>
      <c r="K153" s="83">
        <f>'WIJAM NPC Before Balancing'!K153</f>
        <v>0</v>
      </c>
      <c r="L153" s="83">
        <f>'WIJAM NPC Before Balancing'!L153</f>
        <v>0</v>
      </c>
      <c r="M153" s="83">
        <f>'WIJAM NPC Before Balancing'!M153</f>
        <v>0</v>
      </c>
      <c r="N153" s="83">
        <f>'WIJAM NPC Before Balancing'!N153</f>
        <v>0</v>
      </c>
      <c r="O153" s="83">
        <f>'WIJAM NPC Before Balancing'!O153</f>
        <v>0</v>
      </c>
      <c r="P153" s="83">
        <f>'WIJAM NPC Before Balancing'!P153</f>
        <v>0</v>
      </c>
      <c r="Q153" s="83">
        <f>'WIJAM NPC Before Balancing'!Q153</f>
        <v>0</v>
      </c>
      <c r="R153" s="83">
        <f>'WIJAM NPC Before Balancing'!R153</f>
        <v>0</v>
      </c>
      <c r="T153" s="76"/>
    </row>
    <row r="154" spans="1:20" s="9" customFormat="1" ht="12.75">
      <c r="A154" s="14"/>
      <c r="B154" s="14"/>
      <c r="C154" s="14" t="s">
        <v>53</v>
      </c>
      <c r="F154" s="82">
        <f t="shared" si="29"/>
        <v>7366706.7481359346</v>
      </c>
      <c r="G154" s="83">
        <f>'WIJAM NPC Before Balancing'!G154</f>
        <v>1949634.9692908721</v>
      </c>
      <c r="H154" s="83">
        <f>'WIJAM NPC Before Balancing'!H154</f>
        <v>898429.97720369615</v>
      </c>
      <c r="I154" s="83">
        <f>'WIJAM NPC Before Balancing'!I154</f>
        <v>864395.5528183562</v>
      </c>
      <c r="J154" s="83">
        <f>'WIJAM NPC Before Balancing'!J154</f>
        <v>663457.17660386662</v>
      </c>
      <c r="K154" s="83">
        <f>'WIJAM NPC Before Balancing'!K154</f>
        <v>359028.51756617188</v>
      </c>
      <c r="L154" s="83">
        <f>'WIJAM NPC Before Balancing'!L154</f>
        <v>437228.41271491966</v>
      </c>
      <c r="M154" s="83">
        <f>'WIJAM NPC Before Balancing'!M154</f>
        <v>617889.42973721225</v>
      </c>
      <c r="N154" s="83">
        <f>'WIJAM NPC Before Balancing'!N154</f>
        <v>683216.56652648083</v>
      </c>
      <c r="O154" s="83">
        <f>'WIJAM NPC Before Balancing'!O154</f>
        <v>520542.66088753752</v>
      </c>
      <c r="P154" s="83">
        <f>'WIJAM NPC Before Balancing'!P154</f>
        <v>572823.36147879891</v>
      </c>
      <c r="Q154" s="83">
        <f>'WIJAM NPC Before Balancing'!Q154</f>
        <v>-195296.43126131018</v>
      </c>
      <c r="R154" s="83">
        <f>'WIJAM NPC Before Balancing'!R154</f>
        <v>-4643.4454306675007</v>
      </c>
      <c r="T154" s="76"/>
    </row>
    <row r="155" spans="1:20" s="9" customFormat="1" ht="12.75">
      <c r="A155" s="14"/>
      <c r="B155" s="14"/>
      <c r="C155" s="14" t="s">
        <v>225</v>
      </c>
      <c r="F155" s="82">
        <f t="shared" ref="F155" si="30">SUM(G155:R155)</f>
        <v>33325.867022817234</v>
      </c>
      <c r="G155" s="83">
        <f>'WIJAM NPC Before Balancing'!G155</f>
        <v>0</v>
      </c>
      <c r="H155" s="83">
        <f>'WIJAM NPC Before Balancing'!H155</f>
        <v>0</v>
      </c>
      <c r="I155" s="83">
        <f>'WIJAM NPC Before Balancing'!I155</f>
        <v>0</v>
      </c>
      <c r="J155" s="83">
        <f>'WIJAM NPC Before Balancing'!J155</f>
        <v>0</v>
      </c>
      <c r="K155" s="83">
        <f>'WIJAM NPC Before Balancing'!K155</f>
        <v>0</v>
      </c>
      <c r="L155" s="83">
        <f>'WIJAM NPC Before Balancing'!L155</f>
        <v>0</v>
      </c>
      <c r="M155" s="83">
        <f>'WIJAM NPC Before Balancing'!M155</f>
        <v>0</v>
      </c>
      <c r="N155" s="83">
        <f>'WIJAM NPC Before Balancing'!N155</f>
        <v>0</v>
      </c>
      <c r="O155" s="83">
        <f>'WIJAM NPC Before Balancing'!O155</f>
        <v>0</v>
      </c>
      <c r="P155" s="83">
        <f>'WIJAM NPC Before Balancing'!P155</f>
        <v>0</v>
      </c>
      <c r="Q155" s="83">
        <f>'WIJAM NPC Before Balancing'!Q155</f>
        <v>0</v>
      </c>
      <c r="R155" s="83">
        <f>'WIJAM NPC Before Balancing'!R155</f>
        <v>33325.867022817234</v>
      </c>
      <c r="T155" s="76"/>
    </row>
    <row r="156" spans="1:20" s="9" customFormat="1" ht="12.75">
      <c r="A156" s="14"/>
      <c r="B156" s="14"/>
      <c r="C156" s="14" t="s">
        <v>113</v>
      </c>
      <c r="F156" s="82">
        <f t="shared" ref="F156:F158" si="31">SUM(G156:R156)</f>
        <v>0</v>
      </c>
      <c r="G156" s="83">
        <f>'WIJAM NPC Before Balancing'!G156</f>
        <v>0</v>
      </c>
      <c r="H156" s="83">
        <f>'WIJAM NPC Before Balancing'!H156</f>
        <v>0</v>
      </c>
      <c r="I156" s="83">
        <f>'WIJAM NPC Before Balancing'!I156</f>
        <v>0</v>
      </c>
      <c r="J156" s="83">
        <f>'WIJAM NPC Before Balancing'!J156</f>
        <v>0</v>
      </c>
      <c r="K156" s="83">
        <f>'WIJAM NPC Before Balancing'!K156</f>
        <v>0</v>
      </c>
      <c r="L156" s="83">
        <f>'WIJAM NPC Before Balancing'!L156</f>
        <v>0</v>
      </c>
      <c r="M156" s="83">
        <f>'WIJAM NPC Before Balancing'!M156</f>
        <v>0</v>
      </c>
      <c r="N156" s="83">
        <f>'WIJAM NPC Before Balancing'!N156</f>
        <v>0</v>
      </c>
      <c r="O156" s="83">
        <f>'WIJAM NPC Before Balancing'!O156</f>
        <v>0</v>
      </c>
      <c r="P156" s="83">
        <f>'WIJAM NPC Before Balancing'!P156</f>
        <v>0</v>
      </c>
      <c r="Q156" s="83">
        <f>'WIJAM NPC Before Balancing'!Q156</f>
        <v>0</v>
      </c>
      <c r="R156" s="83">
        <f>'WIJAM NPC Before Balancing'!R156</f>
        <v>0</v>
      </c>
      <c r="T156" s="76"/>
    </row>
    <row r="157" spans="1:20" s="9" customFormat="1" ht="12.75">
      <c r="A157" s="14"/>
      <c r="B157" s="14"/>
      <c r="C157" s="14" t="s">
        <v>114</v>
      </c>
      <c r="F157" s="82">
        <f t="shared" ref="F157" si="32">SUM(G157:R157)</f>
        <v>0</v>
      </c>
      <c r="G157" s="83">
        <f>'WIJAM NPC Before Balancing'!G157</f>
        <v>0</v>
      </c>
      <c r="H157" s="83">
        <f>'WIJAM NPC Before Balancing'!H157</f>
        <v>0</v>
      </c>
      <c r="I157" s="83">
        <f>'WIJAM NPC Before Balancing'!I157</f>
        <v>0</v>
      </c>
      <c r="J157" s="83">
        <f>'WIJAM NPC Before Balancing'!J157</f>
        <v>0</v>
      </c>
      <c r="K157" s="83">
        <f>'WIJAM NPC Before Balancing'!K157</f>
        <v>0</v>
      </c>
      <c r="L157" s="83">
        <f>'WIJAM NPC Before Balancing'!L157</f>
        <v>0</v>
      </c>
      <c r="M157" s="83">
        <f>'WIJAM NPC Before Balancing'!M157</f>
        <v>0</v>
      </c>
      <c r="N157" s="83">
        <f>'WIJAM NPC Before Balancing'!N157</f>
        <v>0</v>
      </c>
      <c r="O157" s="83">
        <f>'WIJAM NPC Before Balancing'!O157</f>
        <v>0</v>
      </c>
      <c r="P157" s="83">
        <f>'WIJAM NPC Before Balancing'!P157</f>
        <v>0</v>
      </c>
      <c r="Q157" s="83">
        <f>'WIJAM NPC Before Balancing'!Q157</f>
        <v>0</v>
      </c>
      <c r="R157" s="83">
        <f>'WIJAM NPC Before Balancing'!R157</f>
        <v>0</v>
      </c>
      <c r="T157" s="76"/>
    </row>
    <row r="158" spans="1:20" s="9" customFormat="1" ht="12.75">
      <c r="A158" s="14"/>
      <c r="B158" s="14"/>
      <c r="C158" s="14" t="s">
        <v>150</v>
      </c>
      <c r="F158" s="82">
        <f t="shared" si="31"/>
        <v>0</v>
      </c>
      <c r="G158" s="83">
        <f>'WIJAM NPC Before Balancing'!G158</f>
        <v>0</v>
      </c>
      <c r="H158" s="83">
        <f>'WIJAM NPC Before Balancing'!H158</f>
        <v>0</v>
      </c>
      <c r="I158" s="83">
        <f>'WIJAM NPC Before Balancing'!I158</f>
        <v>0</v>
      </c>
      <c r="J158" s="83">
        <f>'WIJAM NPC Before Balancing'!J158</f>
        <v>0</v>
      </c>
      <c r="K158" s="83">
        <f>'WIJAM NPC Before Balancing'!K158</f>
        <v>0</v>
      </c>
      <c r="L158" s="83">
        <f>'WIJAM NPC Before Balancing'!L158</f>
        <v>0</v>
      </c>
      <c r="M158" s="83">
        <f>'WIJAM NPC Before Balancing'!M158</f>
        <v>0</v>
      </c>
      <c r="N158" s="83">
        <f>'WIJAM NPC Before Balancing'!N158</f>
        <v>0</v>
      </c>
      <c r="O158" s="83">
        <f>'WIJAM NPC Before Balancing'!O158</f>
        <v>0</v>
      </c>
      <c r="P158" s="83">
        <f>'WIJAM NPC Before Balancing'!P158</f>
        <v>0</v>
      </c>
      <c r="Q158" s="83">
        <f>'WIJAM NPC Before Balancing'!Q158</f>
        <v>0</v>
      </c>
      <c r="R158" s="83">
        <f>'WIJAM NPC Before Balancing'!R158</f>
        <v>0</v>
      </c>
      <c r="T158" s="76"/>
    </row>
    <row r="159" spans="1:20" s="9" customFormat="1" ht="12.75">
      <c r="A159" s="14"/>
      <c r="B159" s="14"/>
      <c r="C159" s="14"/>
      <c r="F159" s="118" t="s">
        <v>85</v>
      </c>
      <c r="G159" s="118" t="s">
        <v>85</v>
      </c>
      <c r="H159" s="118" t="s">
        <v>85</v>
      </c>
      <c r="I159" s="118" t="s">
        <v>85</v>
      </c>
      <c r="J159" s="118" t="s">
        <v>85</v>
      </c>
      <c r="K159" s="118" t="s">
        <v>85</v>
      </c>
      <c r="L159" s="118" t="s">
        <v>85</v>
      </c>
      <c r="M159" s="118" t="s">
        <v>85</v>
      </c>
      <c r="N159" s="118" t="s">
        <v>85</v>
      </c>
      <c r="O159" s="118" t="s">
        <v>85</v>
      </c>
      <c r="P159" s="118" t="s">
        <v>85</v>
      </c>
      <c r="Q159" s="118" t="s">
        <v>85</v>
      </c>
      <c r="R159" s="118" t="s">
        <v>85</v>
      </c>
      <c r="T159" s="76"/>
    </row>
    <row r="160" spans="1:20" s="9" customFormat="1" ht="12.75">
      <c r="A160" s="15" t="s">
        <v>54</v>
      </c>
      <c r="B160" s="15"/>
      <c r="C160" s="15"/>
      <c r="D160" s="15"/>
      <c r="E160" s="15"/>
      <c r="F160" s="120">
        <f>SUM(G160:R160)</f>
        <v>33504412.669013623</v>
      </c>
      <c r="G160" s="120">
        <f>SUM(G150:G158)</f>
        <v>6838282.762234468</v>
      </c>
      <c r="H160" s="120">
        <f t="shared" ref="H160:I160" si="33">SUM(H150:H158)</f>
        <v>4671936.3558516987</v>
      </c>
      <c r="I160" s="120">
        <f t="shared" si="33"/>
        <v>4416135.5337720569</v>
      </c>
      <c r="J160" s="120">
        <f t="shared" ref="J160:L160" si="34">SUM(J150:J158)</f>
        <v>1849522.6488787904</v>
      </c>
      <c r="K160" s="120">
        <f t="shared" si="34"/>
        <v>1751538.4747116403</v>
      </c>
      <c r="L160" s="120">
        <f t="shared" si="34"/>
        <v>1546748.1073454185</v>
      </c>
      <c r="M160" s="120">
        <f t="shared" ref="M160:O160" si="35">SUM(M150:M158)</f>
        <v>1858961.4116960014</v>
      </c>
      <c r="N160" s="120">
        <f t="shared" si="35"/>
        <v>2305946.1940079695</v>
      </c>
      <c r="O160" s="120">
        <f t="shared" si="35"/>
        <v>2166011.0695468043</v>
      </c>
      <c r="P160" s="120">
        <f t="shared" ref="P160:R160" si="36">SUM(P150:P158)</f>
        <v>2462214.1606110823</v>
      </c>
      <c r="Q160" s="120">
        <f t="shared" si="36"/>
        <v>1649250.5501758747</v>
      </c>
      <c r="R160" s="120">
        <f t="shared" si="36"/>
        <v>1987865.4001818146</v>
      </c>
      <c r="T160" s="76"/>
    </row>
    <row r="161" spans="1:20" s="9" customFormat="1" ht="12.75">
      <c r="F161" s="86"/>
      <c r="G161" s="83"/>
      <c r="H161" s="83"/>
      <c r="I161" s="83"/>
      <c r="J161" s="83"/>
      <c r="K161" s="83"/>
      <c r="L161" s="83"/>
      <c r="M161" s="83"/>
      <c r="N161" s="83"/>
      <c r="O161" s="83"/>
      <c r="P161" s="83"/>
      <c r="Q161" s="83"/>
      <c r="R161" s="83"/>
      <c r="T161" s="76"/>
    </row>
    <row r="162" spans="1:20" s="9" customFormat="1" ht="12.75">
      <c r="A162" s="15" t="s">
        <v>139</v>
      </c>
      <c r="B162" s="15"/>
      <c r="F162" s="82"/>
      <c r="G162" s="83"/>
      <c r="H162" s="83"/>
      <c r="I162" s="83"/>
      <c r="J162" s="83"/>
      <c r="K162" s="83"/>
      <c r="L162" s="83"/>
      <c r="M162" s="83"/>
      <c r="N162" s="83"/>
      <c r="O162" s="83"/>
      <c r="P162" s="83"/>
      <c r="Q162" s="83"/>
      <c r="R162" s="83"/>
      <c r="T162" s="76"/>
    </row>
    <row r="163" spans="1:20" s="9" customFormat="1" ht="12.75">
      <c r="A163" s="15"/>
      <c r="B163" s="15"/>
      <c r="C163" s="9" t="s">
        <v>55</v>
      </c>
      <c r="F163" s="82">
        <f t="shared" ref="F163" si="37">SUM(G163:R163)</f>
        <v>566288.84095175599</v>
      </c>
      <c r="G163" s="83">
        <f>'WIJAM NPC Before Balancing'!G163</f>
        <v>33267.049883447435</v>
      </c>
      <c r="H163" s="83">
        <f>'WIJAM NPC Before Balancing'!H163</f>
        <v>19086.442709107512</v>
      </c>
      <c r="I163" s="83">
        <f>'WIJAM NPC Before Balancing'!I163</f>
        <v>34230.628159782143</v>
      </c>
      <c r="J163" s="83">
        <f>'WIJAM NPC Before Balancing'!J163</f>
        <v>37353.260429055066</v>
      </c>
      <c r="K163" s="83">
        <f>'WIJAM NPC Before Balancing'!K163</f>
        <v>190718.638973889</v>
      </c>
      <c r="L163" s="83">
        <f>'WIJAM NPC Before Balancing'!L163</f>
        <v>60863.712002390166</v>
      </c>
      <c r="M163" s="83">
        <f>'WIJAM NPC Before Balancing'!M163</f>
        <v>33010.880992956088</v>
      </c>
      <c r="N163" s="83">
        <f>'WIJAM NPC Before Balancing'!N163</f>
        <v>39784.872190587346</v>
      </c>
      <c r="O163" s="83">
        <f>'WIJAM NPC Before Balancing'!O163</f>
        <v>40400.451081574844</v>
      </c>
      <c r="P163" s="83">
        <f>'WIJAM NPC Before Balancing'!P163</f>
        <v>35472.059751639645</v>
      </c>
      <c r="Q163" s="83">
        <f>'WIJAM NPC Before Balancing'!Q163</f>
        <v>35268.88038042323</v>
      </c>
      <c r="R163" s="83">
        <f>'WIJAM NPC Before Balancing'!R163</f>
        <v>6831.9643969034196</v>
      </c>
      <c r="T163" s="76"/>
    </row>
    <row r="164" spans="1:20" s="9" customFormat="1" ht="12.75">
      <c r="A164" s="15"/>
      <c r="B164" s="15"/>
      <c r="F164" s="118" t="s">
        <v>85</v>
      </c>
      <c r="G164" s="118" t="s">
        <v>85</v>
      </c>
      <c r="H164" s="118" t="s">
        <v>85</v>
      </c>
      <c r="I164" s="118" t="s">
        <v>85</v>
      </c>
      <c r="J164" s="118" t="s">
        <v>85</v>
      </c>
      <c r="K164" s="118" t="s">
        <v>85</v>
      </c>
      <c r="L164" s="118" t="s">
        <v>85</v>
      </c>
      <c r="M164" s="118" t="s">
        <v>85</v>
      </c>
      <c r="N164" s="118" t="s">
        <v>85</v>
      </c>
      <c r="O164" s="118" t="s">
        <v>85</v>
      </c>
      <c r="P164" s="118" t="s">
        <v>85</v>
      </c>
      <c r="Q164" s="118" t="s">
        <v>85</v>
      </c>
      <c r="R164" s="118" t="s">
        <v>85</v>
      </c>
      <c r="T164" s="76"/>
    </row>
    <row r="165" spans="1:20" s="9" customFormat="1" ht="12.75">
      <c r="A165" s="15" t="s">
        <v>56</v>
      </c>
      <c r="B165" s="14"/>
      <c r="F165" s="120">
        <f>SUM(G165:R165)</f>
        <v>566288.84095175599</v>
      </c>
      <c r="G165" s="120">
        <f t="shared" ref="G165:I165" si="38">SUM(G163:G163)</f>
        <v>33267.049883447435</v>
      </c>
      <c r="H165" s="120">
        <f t="shared" si="38"/>
        <v>19086.442709107512</v>
      </c>
      <c r="I165" s="120">
        <f t="shared" si="38"/>
        <v>34230.628159782143</v>
      </c>
      <c r="J165" s="120">
        <f t="shared" ref="J165:L165" si="39">SUM(J163:J163)</f>
        <v>37353.260429055066</v>
      </c>
      <c r="K165" s="120">
        <f t="shared" si="39"/>
        <v>190718.638973889</v>
      </c>
      <c r="L165" s="120">
        <f t="shared" si="39"/>
        <v>60863.712002390166</v>
      </c>
      <c r="M165" s="120">
        <f t="shared" ref="M165:O165" si="40">SUM(M163:M163)</f>
        <v>33010.880992956088</v>
      </c>
      <c r="N165" s="120">
        <f t="shared" si="40"/>
        <v>39784.872190587346</v>
      </c>
      <c r="O165" s="120">
        <f t="shared" si="40"/>
        <v>40400.451081574844</v>
      </c>
      <c r="P165" s="120">
        <f t="shared" ref="P165:R165" si="41">SUM(P163:P163)</f>
        <v>35472.059751639645</v>
      </c>
      <c r="Q165" s="120">
        <f t="shared" si="41"/>
        <v>35268.88038042323</v>
      </c>
      <c r="R165" s="120">
        <f t="shared" si="41"/>
        <v>6831.9643969034196</v>
      </c>
      <c r="T165" s="76"/>
    </row>
    <row r="166" spans="1:20" s="9" customFormat="1" ht="12.75">
      <c r="B166" s="14"/>
      <c r="F166" s="86"/>
      <c r="G166" s="83"/>
      <c r="H166" s="83"/>
      <c r="I166" s="83"/>
      <c r="J166" s="83"/>
      <c r="K166" s="83"/>
      <c r="L166" s="83"/>
      <c r="M166" s="83"/>
      <c r="N166" s="83"/>
      <c r="O166" s="83"/>
      <c r="P166" s="83"/>
      <c r="Q166" s="83"/>
      <c r="R166" s="83"/>
      <c r="T166" s="76"/>
    </row>
    <row r="167" spans="1:20" s="9" customFormat="1" ht="13.5" thickBot="1">
      <c r="A167" s="21" t="s">
        <v>57</v>
      </c>
      <c r="B167" s="21"/>
      <c r="F167" s="122">
        <f ca="1">SUM(G167:R167)</f>
        <v>227556989.521292</v>
      </c>
      <c r="G167" s="122">
        <f t="shared" ref="G167:R167" ca="1" si="42">SUM(G165,G160,G147,G134,G128)-G22</f>
        <v>28984528.757382791</v>
      </c>
      <c r="H167" s="122">
        <f t="shared" ca="1" si="42"/>
        <v>27288156.907378796</v>
      </c>
      <c r="I167" s="122">
        <f t="shared" ca="1" si="42"/>
        <v>22591809.283755586</v>
      </c>
      <c r="J167" s="122">
        <f t="shared" ca="1" si="42"/>
        <v>14659066.138756339</v>
      </c>
      <c r="K167" s="122">
        <f t="shared" ca="1" si="42"/>
        <v>11078429.127223006</v>
      </c>
      <c r="L167" s="122">
        <f t="shared" ca="1" si="42"/>
        <v>13332475.670205582</v>
      </c>
      <c r="M167" s="122">
        <f t="shared" ca="1" si="42"/>
        <v>21246480.807530198</v>
      </c>
      <c r="N167" s="122">
        <f t="shared" ca="1" si="42"/>
        <v>22052129.617893428</v>
      </c>
      <c r="O167" s="122">
        <f t="shared" ca="1" si="42"/>
        <v>18338589.832550127</v>
      </c>
      <c r="P167" s="122">
        <f t="shared" ca="1" si="42"/>
        <v>9442552.6991666183</v>
      </c>
      <c r="Q167" s="122">
        <f t="shared" ca="1" si="42"/>
        <v>20348050.479222041</v>
      </c>
      <c r="R167" s="122">
        <f t="shared" ca="1" si="42"/>
        <v>18194720.200227495</v>
      </c>
      <c r="T167" s="76"/>
    </row>
    <row r="168" spans="1:20" s="125" customFormat="1" ht="13.5" thickTop="1">
      <c r="B168" s="126"/>
      <c r="C168" s="130"/>
      <c r="D168" s="131"/>
      <c r="E168" s="131"/>
      <c r="F168" s="132"/>
      <c r="G168" s="132"/>
      <c r="H168" s="132"/>
      <c r="I168" s="132"/>
      <c r="J168" s="132"/>
      <c r="K168" s="132"/>
      <c r="L168" s="132"/>
      <c r="M168" s="132"/>
      <c r="N168" s="132"/>
      <c r="O168" s="132"/>
      <c r="P168" s="132"/>
      <c r="Q168" s="132"/>
      <c r="R168" s="132"/>
      <c r="S168" s="132"/>
      <c r="T168" s="133"/>
    </row>
    <row r="169" spans="1:20" s="9" customFormat="1" ht="12.75">
      <c r="B169" s="14"/>
      <c r="C169" s="40" t="s">
        <v>105</v>
      </c>
      <c r="D169" s="40"/>
      <c r="E169" s="40"/>
      <c r="F169" s="74">
        <f ca="1">IF(ISERROR(F167/F177),0,F167/F177)</f>
        <v>52.435944786151012</v>
      </c>
      <c r="G169" s="74">
        <f ca="1">IF(ISERROR(G167/G177),0,G167/G177)</f>
        <v>64.712266007136066</v>
      </c>
      <c r="H169" s="74">
        <f t="shared" ref="H169:R169" ca="1" si="43">IF(ISERROR(H167/H177),0,H167/H177)</f>
        <v>71.570812024512236</v>
      </c>
      <c r="I169" s="74">
        <f t="shared" ca="1" si="43"/>
        <v>60.213079528555376</v>
      </c>
      <c r="J169" s="74">
        <f t="shared" ca="1" si="43"/>
        <v>47.400493162348461</v>
      </c>
      <c r="K169" s="74">
        <f t="shared" ca="1" si="43"/>
        <v>36.774406097400181</v>
      </c>
      <c r="L169" s="74">
        <f t="shared" ca="1" si="43"/>
        <v>41.329103991073218</v>
      </c>
      <c r="M169" s="74">
        <f t="shared" ca="1" si="43"/>
        <v>55.637119906488181</v>
      </c>
      <c r="N169" s="74">
        <f t="shared" ca="1" si="43"/>
        <v>59.899250462669471</v>
      </c>
      <c r="O169" s="74">
        <f t="shared" ca="1" si="43"/>
        <v>58.475662625588996</v>
      </c>
      <c r="P169" s="74">
        <f t="shared" ca="1" si="43"/>
        <v>29.135471526015355</v>
      </c>
      <c r="Q169" s="74">
        <f t="shared" ca="1" si="43"/>
        <v>51.799334430185581</v>
      </c>
      <c r="R169" s="74">
        <f t="shared" ca="1" si="43"/>
        <v>43.148178386141637</v>
      </c>
      <c r="T169" s="76"/>
    </row>
    <row r="170" spans="1:20" s="9" customFormat="1" ht="12.75">
      <c r="B170" s="14"/>
      <c r="F170" s="17"/>
      <c r="G170" s="17"/>
      <c r="H170" s="17"/>
      <c r="I170" s="17"/>
      <c r="J170" s="17"/>
      <c r="K170" s="17"/>
      <c r="L170" s="17"/>
      <c r="M170" s="17"/>
      <c r="N170" s="17"/>
      <c r="O170" s="17"/>
      <c r="P170" s="17"/>
      <c r="Q170" s="17"/>
      <c r="R170" s="17"/>
      <c r="T170" s="76"/>
    </row>
    <row r="171" spans="1:20" s="9" customFormat="1" ht="12.75">
      <c r="B171" s="14"/>
      <c r="F171" s="17"/>
      <c r="G171" s="17"/>
      <c r="H171" s="17"/>
      <c r="I171" s="17"/>
      <c r="J171" s="17"/>
      <c r="K171" s="17"/>
      <c r="L171" s="17"/>
      <c r="M171" s="17"/>
      <c r="N171" s="17"/>
      <c r="O171" s="17"/>
      <c r="P171" s="17"/>
      <c r="Q171" s="17"/>
      <c r="R171" s="17"/>
      <c r="T171" s="76"/>
    </row>
    <row r="172" spans="1:20" s="9" customFormat="1" ht="12.75">
      <c r="B172" s="14"/>
      <c r="F172" s="17"/>
      <c r="G172" s="17"/>
      <c r="H172" s="17"/>
      <c r="I172" s="17"/>
      <c r="J172" s="17"/>
      <c r="K172" s="17"/>
      <c r="L172" s="17"/>
      <c r="M172" s="17"/>
      <c r="N172" s="17"/>
      <c r="O172" s="17"/>
      <c r="P172" s="17"/>
      <c r="Q172" s="17"/>
      <c r="R172" s="17"/>
      <c r="T172" s="76"/>
    </row>
    <row r="173" spans="1:20" s="9" customFormat="1" ht="12.75">
      <c r="B173" s="14"/>
      <c r="F173" s="17"/>
      <c r="G173" s="17"/>
      <c r="H173" s="17"/>
      <c r="I173" s="17"/>
      <c r="J173" s="17"/>
      <c r="K173" s="17"/>
      <c r="L173" s="17"/>
      <c r="M173" s="17"/>
      <c r="N173" s="17"/>
      <c r="O173" s="17"/>
      <c r="P173" s="17"/>
      <c r="Q173" s="17"/>
      <c r="R173" s="17"/>
      <c r="T173" s="76"/>
    </row>
    <row r="174" spans="1:20" s="9" customFormat="1" ht="12.75">
      <c r="B174" s="14"/>
      <c r="F174" s="17"/>
      <c r="G174" s="17"/>
      <c r="H174" s="17"/>
      <c r="I174" s="17"/>
      <c r="J174" s="17"/>
      <c r="K174" s="17"/>
      <c r="L174" s="17"/>
      <c r="M174" s="17"/>
      <c r="N174" s="17"/>
      <c r="O174" s="17"/>
      <c r="P174" s="17"/>
      <c r="Q174" s="17"/>
      <c r="R174" s="17"/>
      <c r="T174" s="76"/>
    </row>
    <row r="175" spans="1:20" s="9" customFormat="1" ht="12.75">
      <c r="B175" s="14"/>
      <c r="F175" s="86"/>
      <c r="G175" s="86"/>
      <c r="H175" s="86"/>
      <c r="I175" s="86"/>
      <c r="J175" s="86"/>
      <c r="K175" s="86"/>
      <c r="L175" s="86"/>
      <c r="M175" s="86"/>
      <c r="N175" s="86"/>
      <c r="O175" s="86"/>
      <c r="P175" s="86"/>
      <c r="Q175" s="86"/>
      <c r="R175" s="86"/>
      <c r="S175" s="88"/>
      <c r="T175" s="76"/>
    </row>
    <row r="176" spans="1:20" s="9" customFormat="1" ht="12.75">
      <c r="B176" s="14"/>
      <c r="C176" s="73"/>
      <c r="F176" s="82"/>
      <c r="G176" s="82"/>
      <c r="H176" s="82"/>
      <c r="I176" s="82"/>
      <c r="J176" s="82"/>
      <c r="K176" s="82"/>
      <c r="L176" s="82"/>
      <c r="M176" s="82"/>
      <c r="N176" s="82"/>
      <c r="O176" s="82"/>
      <c r="P176" s="82"/>
      <c r="Q176" s="82"/>
      <c r="R176" s="82"/>
      <c r="S176" s="88"/>
      <c r="T176" s="76"/>
    </row>
    <row r="177" spans="1:20" s="9" customFormat="1" ht="12.75">
      <c r="A177" s="72" t="s">
        <v>58</v>
      </c>
      <c r="B177" s="14"/>
      <c r="F177" s="86">
        <f>SUM(G177:R177)</f>
        <v>4339713.7297580009</v>
      </c>
      <c r="G177" s="83">
        <f>'WIJAM NPC Before Balancing'!G177</f>
        <v>447898.52906999981</v>
      </c>
      <c r="H177" s="83">
        <f>'WIJAM NPC Before Balancing'!H177</f>
        <v>381274.93786200014</v>
      </c>
      <c r="I177" s="83">
        <f>'WIJAM NPC Before Balancing'!I177</f>
        <v>375197.70555900026</v>
      </c>
      <c r="J177" s="83">
        <f>'WIJAM NPC Before Balancing'!J177</f>
        <v>309259.78108600026</v>
      </c>
      <c r="K177" s="83">
        <f>'WIJAM NPC Before Balancing'!K177</f>
        <v>301253.78769899998</v>
      </c>
      <c r="L177" s="83">
        <f>'WIJAM NPC Before Balancing'!L177</f>
        <v>322592.90385500004</v>
      </c>
      <c r="M177" s="83">
        <f>'WIJAM NPC Before Balancing'!M177</f>
        <v>381876.0001100006</v>
      </c>
      <c r="N177" s="83">
        <f>'WIJAM NPC Before Balancing'!N177</f>
        <v>368153.68218399992</v>
      </c>
      <c r="O177" s="83">
        <f>'WIJAM NPC Before Balancing'!O177</f>
        <v>313610.63747100055</v>
      </c>
      <c r="P177" s="83">
        <f>'WIJAM NPC Before Balancing'!P177</f>
        <v>324091.29506400018</v>
      </c>
      <c r="Q177" s="83">
        <f>'WIJAM NPC Before Balancing'!Q177</f>
        <v>392824.55465999973</v>
      </c>
      <c r="R177" s="83">
        <f>'WIJAM NPC Before Balancing'!R177</f>
        <v>421679.9151380001</v>
      </c>
      <c r="S177" s="88"/>
      <c r="T177" s="76"/>
    </row>
    <row r="178" spans="1:20" s="9" customFormat="1" ht="12.75">
      <c r="A178" s="28"/>
      <c r="B178" s="14"/>
      <c r="F178" s="86"/>
      <c r="G178" s="89"/>
      <c r="H178" s="89"/>
      <c r="I178" s="89"/>
      <c r="J178" s="89"/>
      <c r="K178" s="89"/>
      <c r="L178" s="89"/>
      <c r="M178" s="89"/>
      <c r="N178" s="89"/>
      <c r="O178" s="89"/>
      <c r="P178" s="89"/>
      <c r="Q178" s="89"/>
      <c r="R178" s="89"/>
      <c r="S178" s="88"/>
      <c r="T178" s="76"/>
    </row>
    <row r="179" spans="1:20" s="9" customFormat="1" ht="12.75">
      <c r="A179" s="15" t="s">
        <v>0</v>
      </c>
      <c r="B179" s="14"/>
      <c r="F179" s="86"/>
      <c r="G179" s="89"/>
      <c r="H179" s="89"/>
      <c r="I179" s="89"/>
      <c r="J179" s="89"/>
      <c r="K179" s="89"/>
      <c r="L179" s="89"/>
      <c r="M179" s="89"/>
      <c r="N179" s="89"/>
      <c r="O179" s="89"/>
      <c r="P179" s="89"/>
      <c r="Q179" s="89"/>
      <c r="R179" s="89"/>
      <c r="S179" s="88"/>
      <c r="T179" s="76"/>
    </row>
    <row r="180" spans="1:20" s="9" customFormat="1" ht="12.75">
      <c r="A180" s="28"/>
      <c r="B180" s="14" t="s">
        <v>1</v>
      </c>
      <c r="F180" s="86"/>
      <c r="G180" s="89"/>
      <c r="H180" s="89"/>
      <c r="I180" s="89"/>
      <c r="J180" s="89"/>
      <c r="K180" s="89"/>
      <c r="L180" s="89"/>
      <c r="M180" s="89"/>
      <c r="N180" s="89"/>
      <c r="O180" s="89"/>
      <c r="P180" s="89"/>
      <c r="Q180" s="89"/>
      <c r="R180" s="89"/>
      <c r="S180" s="88"/>
      <c r="T180" s="76"/>
    </row>
    <row r="181" spans="1:20" s="9" customFormat="1" ht="12.75">
      <c r="A181" s="28"/>
      <c r="B181" s="14"/>
      <c r="C181" s="9" t="s">
        <v>2</v>
      </c>
      <c r="F181" s="82">
        <f ca="1">SUM(G181:R181)</f>
        <v>0</v>
      </c>
      <c r="G181" s="89">
        <f ca="1">'WIJAM NPC Before Balancing'!G181</f>
        <v>0</v>
      </c>
      <c r="H181" s="89">
        <f ca="1">'WIJAM NPC Before Balancing'!H181</f>
        <v>0</v>
      </c>
      <c r="I181" s="89">
        <f ca="1">'WIJAM NPC Before Balancing'!I181</f>
        <v>0</v>
      </c>
      <c r="J181" s="89">
        <f ca="1">'WIJAM NPC Before Balancing'!J181</f>
        <v>0</v>
      </c>
      <c r="K181" s="89">
        <f ca="1">'WIJAM NPC Before Balancing'!K181</f>
        <v>0</v>
      </c>
      <c r="L181" s="89">
        <f ca="1">'WIJAM NPC Before Balancing'!L181</f>
        <v>0</v>
      </c>
      <c r="M181" s="89">
        <f ca="1">'WIJAM NPC Before Balancing'!M181</f>
        <v>0</v>
      </c>
      <c r="N181" s="89">
        <f ca="1">'WIJAM NPC Before Balancing'!N181</f>
        <v>0</v>
      </c>
      <c r="O181" s="89">
        <f ca="1">'WIJAM NPC Before Balancing'!O181</f>
        <v>0</v>
      </c>
      <c r="P181" s="89">
        <f ca="1">'WIJAM NPC Before Balancing'!P181</f>
        <v>0</v>
      </c>
      <c r="Q181" s="89">
        <f ca="1">'WIJAM NPC Before Balancing'!Q181</f>
        <v>0</v>
      </c>
      <c r="R181" s="89">
        <f ca="1">'WIJAM NPC Before Balancing'!R181</f>
        <v>0</v>
      </c>
      <c r="S181" s="88"/>
      <c r="T181" s="76"/>
    </row>
    <row r="182" spans="1:20" s="9" customFormat="1" ht="12.75">
      <c r="A182" s="28"/>
      <c r="B182" s="14"/>
      <c r="C182" s="9" t="s">
        <v>3</v>
      </c>
      <c r="F182" s="82">
        <f t="shared" ref="F182" ca="1" si="44">SUM(G182:R182)</f>
        <v>0</v>
      </c>
      <c r="G182" s="89">
        <f ca="1">'WIJAM NPC Before Balancing'!G182</f>
        <v>0</v>
      </c>
      <c r="H182" s="89">
        <f ca="1">'WIJAM NPC Before Balancing'!H182</f>
        <v>0</v>
      </c>
      <c r="I182" s="89">
        <f ca="1">'WIJAM NPC Before Balancing'!I182</f>
        <v>0</v>
      </c>
      <c r="J182" s="89">
        <f ca="1">'WIJAM NPC Before Balancing'!J182</f>
        <v>0</v>
      </c>
      <c r="K182" s="89">
        <f ca="1">'WIJAM NPC Before Balancing'!K182</f>
        <v>0</v>
      </c>
      <c r="L182" s="89">
        <f ca="1">'WIJAM NPC Before Balancing'!L182</f>
        <v>0</v>
      </c>
      <c r="M182" s="89">
        <f ca="1">'WIJAM NPC Before Balancing'!M182</f>
        <v>0</v>
      </c>
      <c r="N182" s="89">
        <f ca="1">'WIJAM NPC Before Balancing'!N182</f>
        <v>0</v>
      </c>
      <c r="O182" s="89">
        <f ca="1">'WIJAM NPC Before Balancing'!O182</f>
        <v>0</v>
      </c>
      <c r="P182" s="89">
        <f ca="1">'WIJAM NPC Before Balancing'!P182</f>
        <v>0</v>
      </c>
      <c r="Q182" s="89">
        <f ca="1">'WIJAM NPC Before Balancing'!Q182</f>
        <v>0</v>
      </c>
      <c r="R182" s="89">
        <f ca="1">'WIJAM NPC Before Balancing'!R182</f>
        <v>0</v>
      </c>
      <c r="S182" s="88"/>
      <c r="T182" s="76"/>
    </row>
    <row r="183" spans="1:20" s="9" customFormat="1" ht="12.75">
      <c r="A183" s="25"/>
      <c r="B183" s="25"/>
      <c r="C183" s="9" t="s">
        <v>218</v>
      </c>
      <c r="F183" s="82">
        <f t="shared" ref="F183:F185" ca="1" si="45">SUM(G183:R183)</f>
        <v>0</v>
      </c>
      <c r="G183" s="89">
        <f ca="1">'WIJAM NPC Before Balancing'!G183</f>
        <v>0</v>
      </c>
      <c r="H183" s="89">
        <f ca="1">'WIJAM NPC Before Balancing'!H183</f>
        <v>0</v>
      </c>
      <c r="I183" s="89">
        <f ca="1">'WIJAM NPC Before Balancing'!I183</f>
        <v>0</v>
      </c>
      <c r="J183" s="89">
        <f ca="1">'WIJAM NPC Before Balancing'!J183</f>
        <v>0</v>
      </c>
      <c r="K183" s="89">
        <f ca="1">'WIJAM NPC Before Balancing'!K183</f>
        <v>0</v>
      </c>
      <c r="L183" s="89">
        <f ca="1">'WIJAM NPC Before Balancing'!L183</f>
        <v>0</v>
      </c>
      <c r="M183" s="89">
        <f ca="1">'WIJAM NPC Before Balancing'!M183</f>
        <v>0</v>
      </c>
      <c r="N183" s="89">
        <f ca="1">'WIJAM NPC Before Balancing'!N183</f>
        <v>0</v>
      </c>
      <c r="O183" s="89">
        <f ca="1">'WIJAM NPC Before Balancing'!O183</f>
        <v>0</v>
      </c>
      <c r="P183" s="89">
        <f ca="1">'WIJAM NPC Before Balancing'!P183</f>
        <v>0</v>
      </c>
      <c r="Q183" s="89">
        <f ca="1">'WIJAM NPC Before Balancing'!Q183</f>
        <v>0</v>
      </c>
      <c r="R183" s="89">
        <f ca="1">'WIJAM NPC Before Balancing'!R183</f>
        <v>0</v>
      </c>
      <c r="S183" s="90"/>
      <c r="T183" s="76"/>
    </row>
    <row r="184" spans="1:20" ht="12.75">
      <c r="B184" s="14"/>
      <c r="F184" s="118" t="s">
        <v>85</v>
      </c>
      <c r="G184" s="118" t="s">
        <v>85</v>
      </c>
      <c r="H184" s="118" t="s">
        <v>85</v>
      </c>
      <c r="I184" s="118" t="s">
        <v>85</v>
      </c>
      <c r="J184" s="118" t="s">
        <v>85</v>
      </c>
      <c r="K184" s="118" t="s">
        <v>85</v>
      </c>
      <c r="L184" s="118" t="s">
        <v>85</v>
      </c>
      <c r="M184" s="118" t="s">
        <v>85</v>
      </c>
      <c r="N184" s="118" t="s">
        <v>85</v>
      </c>
      <c r="O184" s="118" t="s">
        <v>85</v>
      </c>
      <c r="P184" s="118" t="s">
        <v>85</v>
      </c>
      <c r="Q184" s="118" t="s">
        <v>85</v>
      </c>
      <c r="R184" s="118" t="s">
        <v>85</v>
      </c>
      <c r="S184" s="90"/>
      <c r="T184" s="76"/>
    </row>
    <row r="185" spans="1:20" ht="12.75">
      <c r="A185" s="15"/>
      <c r="B185" s="20" t="s">
        <v>4</v>
      </c>
      <c r="F185" s="91">
        <f t="shared" ca="1" si="45"/>
        <v>0</v>
      </c>
      <c r="G185" s="89">
        <f ca="1">'WIJAM NPC Before Balancing'!G185</f>
        <v>0</v>
      </c>
      <c r="H185" s="89">
        <f ca="1">'WIJAM NPC Before Balancing'!H185</f>
        <v>0</v>
      </c>
      <c r="I185" s="89">
        <f ca="1">'WIJAM NPC Before Balancing'!I185</f>
        <v>0</v>
      </c>
      <c r="J185" s="89">
        <f ca="1">'WIJAM NPC Before Balancing'!J185</f>
        <v>0</v>
      </c>
      <c r="K185" s="89">
        <f ca="1">'WIJAM NPC Before Balancing'!K185</f>
        <v>0</v>
      </c>
      <c r="L185" s="89">
        <f ca="1">'WIJAM NPC Before Balancing'!L185</f>
        <v>0</v>
      </c>
      <c r="M185" s="89">
        <f ca="1">'WIJAM NPC Before Balancing'!M185</f>
        <v>0</v>
      </c>
      <c r="N185" s="89">
        <f ca="1">'WIJAM NPC Before Balancing'!N185</f>
        <v>0</v>
      </c>
      <c r="O185" s="89">
        <f ca="1">'WIJAM NPC Before Balancing'!O185</f>
        <v>0</v>
      </c>
      <c r="P185" s="89">
        <f ca="1">'WIJAM NPC Before Balancing'!P185</f>
        <v>0</v>
      </c>
      <c r="Q185" s="89">
        <f ca="1">'WIJAM NPC Before Balancing'!Q185</f>
        <v>0</v>
      </c>
      <c r="R185" s="89">
        <f ca="1">'WIJAM NPC Before Balancing'!R185</f>
        <v>0</v>
      </c>
      <c r="S185" s="90"/>
      <c r="T185" s="76"/>
    </row>
    <row r="186" spans="1:20" ht="12.75">
      <c r="A186" s="15"/>
      <c r="F186" s="91"/>
      <c r="G186" s="92"/>
      <c r="H186" s="92"/>
      <c r="I186" s="92"/>
      <c r="J186" s="92"/>
      <c r="K186" s="92"/>
      <c r="L186" s="92"/>
      <c r="M186" s="92"/>
      <c r="N186" s="92"/>
      <c r="O186" s="92"/>
      <c r="P186" s="92"/>
      <c r="Q186" s="92"/>
      <c r="R186" s="92"/>
      <c r="S186" s="90"/>
      <c r="T186" s="76"/>
    </row>
    <row r="187" spans="1:20" ht="12.75">
      <c r="A187" s="15"/>
      <c r="B187" s="20" t="s">
        <v>77</v>
      </c>
      <c r="F187" s="91"/>
      <c r="G187" s="92"/>
      <c r="H187" s="92"/>
      <c r="I187" s="92"/>
      <c r="J187" s="92"/>
      <c r="K187" s="92"/>
      <c r="L187" s="92"/>
      <c r="M187" s="92"/>
      <c r="N187" s="92"/>
      <c r="O187" s="92"/>
      <c r="P187" s="92"/>
      <c r="Q187" s="92"/>
      <c r="R187" s="92"/>
      <c r="S187" s="90"/>
      <c r="T187" s="76"/>
    </row>
    <row r="188" spans="1:20" s="33" customFormat="1" ht="12.75">
      <c r="A188" s="15"/>
      <c r="B188" s="9"/>
      <c r="C188" s="9" t="s">
        <v>77</v>
      </c>
      <c r="D188" s="9"/>
      <c r="E188" s="9"/>
      <c r="F188" s="91">
        <f t="shared" ref="F188:F191" ca="1" si="46">SUM(G188:R188)</f>
        <v>16499.459649294222</v>
      </c>
      <c r="G188" s="91">
        <f ca="1">'WIJAM NPC Before Balancing'!G188-'Net Position Balancing'!E22</f>
        <v>0</v>
      </c>
      <c r="H188" s="91">
        <f ca="1">'WIJAM NPC Before Balancing'!H188-'Net Position Balancing'!F22</f>
        <v>0</v>
      </c>
      <c r="I188" s="91">
        <f ca="1">'WIJAM NPC Before Balancing'!I188-'Net Position Balancing'!G22</f>
        <v>0</v>
      </c>
      <c r="J188" s="91">
        <f ca="1">'WIJAM NPC Before Balancing'!J188-'Net Position Balancing'!H22</f>
        <v>0</v>
      </c>
      <c r="K188" s="91">
        <f ca="1">'WIJAM NPC Before Balancing'!K188-'Net Position Balancing'!I22</f>
        <v>0</v>
      </c>
      <c r="L188" s="91">
        <f ca="1">'WIJAM NPC Before Balancing'!L188-'Net Position Balancing'!J22</f>
        <v>0</v>
      </c>
      <c r="M188" s="91">
        <f ca="1">'WIJAM NPC Before Balancing'!M188-'Net Position Balancing'!K22</f>
        <v>0</v>
      </c>
      <c r="N188" s="91">
        <f ca="1">'WIJAM NPC Before Balancing'!N188-'Net Position Balancing'!L22</f>
        <v>0</v>
      </c>
      <c r="O188" s="91">
        <f ca="1">'WIJAM NPC Before Balancing'!O188-'Net Position Balancing'!M22</f>
        <v>8660.6108089248519</v>
      </c>
      <c r="P188" s="91">
        <f ca="1">'WIJAM NPC Before Balancing'!P188-'Net Position Balancing'!N22</f>
        <v>7838.8488403693709</v>
      </c>
      <c r="Q188" s="91">
        <f ca="1">'WIJAM NPC Before Balancing'!Q188-'Net Position Balancing'!O22</f>
        <v>0</v>
      </c>
      <c r="R188" s="91">
        <f ca="1">'WIJAM NPC Before Balancing'!R188-'Net Position Balancing'!P22</f>
        <v>0</v>
      </c>
      <c r="S188" s="81"/>
      <c r="T188" s="76"/>
    </row>
    <row r="189" spans="1:20" ht="12.75">
      <c r="A189" s="26"/>
      <c r="C189" s="9" t="s">
        <v>117</v>
      </c>
      <c r="D189" s="20"/>
      <c r="E189" s="20"/>
      <c r="F189" s="91">
        <f t="shared" ca="1" si="46"/>
        <v>26499.446143567089</v>
      </c>
      <c r="G189" s="92">
        <f ca="1">'WIJAM NPC Before Balancing'!G189</f>
        <v>1802.0870790494016</v>
      </c>
      <c r="H189" s="92">
        <f ca="1">'WIJAM NPC Before Balancing'!H189</f>
        <v>1775.3709944928023</v>
      </c>
      <c r="I189" s="92">
        <f ca="1">'WIJAM NPC Before Balancing'!I189</f>
        <v>2237.6236427529884</v>
      </c>
      <c r="J189" s="92">
        <f ca="1">'WIJAM NPC Before Balancing'!J189</f>
        <v>2496.2358941862353</v>
      </c>
      <c r="K189" s="92">
        <f ca="1">'WIJAM NPC Before Balancing'!K189</f>
        <v>1934.8937076621739</v>
      </c>
      <c r="L189" s="92">
        <f ca="1">'WIJAM NPC Before Balancing'!L189</f>
        <v>2169.4420838653191</v>
      </c>
      <c r="M189" s="92">
        <f ca="1">'WIJAM NPC Before Balancing'!M189</f>
        <v>2884.2074447640057</v>
      </c>
      <c r="N189" s="92">
        <f ca="1">'WIJAM NPC Before Balancing'!N189</f>
        <v>2861.3046707046587</v>
      </c>
      <c r="O189" s="92">
        <f ca="1">'WIJAM NPC Before Balancing'!O189</f>
        <v>2419.2060756604255</v>
      </c>
      <c r="P189" s="92">
        <f ca="1">'WIJAM NPC Before Balancing'!P189</f>
        <v>2183.0769489053137</v>
      </c>
      <c r="Q189" s="92">
        <f ca="1">'WIJAM NPC Before Balancing'!Q189</f>
        <v>1500.6618083893848</v>
      </c>
      <c r="R189" s="92">
        <f ca="1">'WIJAM NPC Before Balancing'!R189</f>
        <v>2235.335793134383</v>
      </c>
      <c r="S189" s="90"/>
      <c r="T189" s="76"/>
    </row>
    <row r="190" spans="1:20" ht="12.75">
      <c r="A190" s="26"/>
      <c r="D190" s="20"/>
      <c r="E190" s="20"/>
      <c r="F190" s="91"/>
      <c r="G190" s="92"/>
      <c r="H190" s="92"/>
      <c r="I190" s="92"/>
      <c r="J190" s="92"/>
      <c r="K190" s="92"/>
      <c r="L190" s="92"/>
      <c r="M190" s="92"/>
      <c r="N190" s="92"/>
      <c r="O190" s="92"/>
      <c r="P190" s="92"/>
      <c r="Q190" s="92"/>
      <c r="R190" s="92"/>
      <c r="S190" s="90"/>
      <c r="T190" s="76"/>
    </row>
    <row r="191" spans="1:20" ht="12.75">
      <c r="A191" s="26"/>
      <c r="B191" s="9" t="s">
        <v>5</v>
      </c>
      <c r="C191" s="20"/>
      <c r="D191" s="20"/>
      <c r="E191" s="20"/>
      <c r="F191" s="91">
        <f t="shared" ca="1" si="46"/>
        <v>42998.905792861318</v>
      </c>
      <c r="G191" s="91">
        <f t="shared" ref="G191:R191" ca="1" si="47">SUM(G188:G189)</f>
        <v>1802.0870790494016</v>
      </c>
      <c r="H191" s="91">
        <f t="shared" ca="1" si="47"/>
        <v>1775.3709944928023</v>
      </c>
      <c r="I191" s="91">
        <f t="shared" ca="1" si="47"/>
        <v>2237.6236427529884</v>
      </c>
      <c r="J191" s="91">
        <f t="shared" ca="1" si="47"/>
        <v>2496.2358941862353</v>
      </c>
      <c r="K191" s="91">
        <f t="shared" ca="1" si="47"/>
        <v>1934.8937076621739</v>
      </c>
      <c r="L191" s="91">
        <f t="shared" ca="1" si="47"/>
        <v>2169.4420838653191</v>
      </c>
      <c r="M191" s="91">
        <f t="shared" ca="1" si="47"/>
        <v>2884.2074447640057</v>
      </c>
      <c r="N191" s="91">
        <f t="shared" ca="1" si="47"/>
        <v>2861.3046707046587</v>
      </c>
      <c r="O191" s="91">
        <f t="shared" ca="1" si="47"/>
        <v>11079.816884585278</v>
      </c>
      <c r="P191" s="91">
        <f t="shared" ca="1" si="47"/>
        <v>10021.925789274685</v>
      </c>
      <c r="Q191" s="91">
        <f t="shared" ca="1" si="47"/>
        <v>1500.6618083893848</v>
      </c>
      <c r="R191" s="91">
        <f t="shared" ca="1" si="47"/>
        <v>2235.335793134383</v>
      </c>
      <c r="S191" s="90"/>
      <c r="T191" s="76"/>
    </row>
    <row r="192" spans="1:20" ht="12.75">
      <c r="A192" s="26"/>
      <c r="C192" s="20"/>
      <c r="D192" s="20"/>
      <c r="E192" s="20"/>
      <c r="F192" s="91"/>
      <c r="G192" s="91"/>
      <c r="H192" s="91"/>
      <c r="I192" s="91"/>
      <c r="J192" s="91"/>
      <c r="K192" s="91"/>
      <c r="L192" s="91"/>
      <c r="M192" s="91"/>
      <c r="N192" s="91"/>
      <c r="O192" s="91"/>
      <c r="P192" s="91"/>
      <c r="Q192" s="91"/>
      <c r="R192" s="91"/>
      <c r="S192" s="90"/>
      <c r="T192" s="76"/>
    </row>
    <row r="193" spans="1:20" ht="12.75">
      <c r="A193" s="26"/>
      <c r="C193" s="20"/>
      <c r="D193" s="20"/>
      <c r="E193" s="20"/>
      <c r="F193" s="118" t="s">
        <v>85</v>
      </c>
      <c r="G193" s="118" t="s">
        <v>85</v>
      </c>
      <c r="H193" s="118" t="s">
        <v>85</v>
      </c>
      <c r="I193" s="118" t="s">
        <v>85</v>
      </c>
      <c r="J193" s="118" t="s">
        <v>85</v>
      </c>
      <c r="K193" s="118" t="s">
        <v>85</v>
      </c>
      <c r="L193" s="118" t="s">
        <v>85</v>
      </c>
      <c r="M193" s="118" t="s">
        <v>85</v>
      </c>
      <c r="N193" s="118" t="s">
        <v>85</v>
      </c>
      <c r="O193" s="118" t="s">
        <v>85</v>
      </c>
      <c r="P193" s="118" t="s">
        <v>85</v>
      </c>
      <c r="Q193" s="118" t="s">
        <v>85</v>
      </c>
      <c r="R193" s="118" t="s">
        <v>85</v>
      </c>
      <c r="S193" s="90"/>
      <c r="T193" s="76"/>
    </row>
    <row r="194" spans="1:20" ht="12.75">
      <c r="A194" s="21" t="s">
        <v>6</v>
      </c>
      <c r="C194" s="20"/>
      <c r="D194" s="20"/>
      <c r="E194" s="20"/>
      <c r="F194" s="96">
        <f ca="1">SUM(G194:R194)</f>
        <v>42998.905792861318</v>
      </c>
      <c r="G194" s="123">
        <f t="shared" ref="G194:R194" ca="1" si="48">SUM(G191,G185)</f>
        <v>1802.0870790494016</v>
      </c>
      <c r="H194" s="123">
        <f t="shared" ca="1" si="48"/>
        <v>1775.3709944928023</v>
      </c>
      <c r="I194" s="123">
        <f t="shared" ca="1" si="48"/>
        <v>2237.6236427529884</v>
      </c>
      <c r="J194" s="123">
        <f t="shared" ca="1" si="48"/>
        <v>2496.2358941862353</v>
      </c>
      <c r="K194" s="123">
        <f t="shared" ca="1" si="48"/>
        <v>1934.8937076621739</v>
      </c>
      <c r="L194" s="123">
        <f t="shared" ca="1" si="48"/>
        <v>2169.4420838653191</v>
      </c>
      <c r="M194" s="123">
        <f t="shared" ca="1" si="48"/>
        <v>2884.2074447640057</v>
      </c>
      <c r="N194" s="123">
        <f t="shared" ca="1" si="48"/>
        <v>2861.3046707046587</v>
      </c>
      <c r="O194" s="123">
        <f t="shared" ca="1" si="48"/>
        <v>11079.816884585278</v>
      </c>
      <c r="P194" s="123">
        <f t="shared" ca="1" si="48"/>
        <v>10021.925789274685</v>
      </c>
      <c r="Q194" s="123">
        <f t="shared" ca="1" si="48"/>
        <v>1500.6618083893848</v>
      </c>
      <c r="R194" s="123">
        <f t="shared" ca="1" si="48"/>
        <v>2235.335793134383</v>
      </c>
      <c r="S194" s="90"/>
      <c r="T194" s="76"/>
    </row>
    <row r="195" spans="1:20" ht="12.75">
      <c r="A195" s="26"/>
      <c r="C195" s="20"/>
      <c r="D195" s="20"/>
      <c r="E195" s="20"/>
      <c r="F195" s="118" t="s">
        <v>85</v>
      </c>
      <c r="G195" s="118" t="s">
        <v>85</v>
      </c>
      <c r="H195" s="118" t="s">
        <v>85</v>
      </c>
      <c r="I195" s="118" t="s">
        <v>85</v>
      </c>
      <c r="J195" s="118" t="s">
        <v>85</v>
      </c>
      <c r="K195" s="118" t="s">
        <v>85</v>
      </c>
      <c r="L195" s="118" t="s">
        <v>85</v>
      </c>
      <c r="M195" s="118" t="s">
        <v>85</v>
      </c>
      <c r="N195" s="118" t="s">
        <v>85</v>
      </c>
      <c r="O195" s="118" t="s">
        <v>85</v>
      </c>
      <c r="P195" s="118" t="s">
        <v>85</v>
      </c>
      <c r="Q195" s="118" t="s">
        <v>85</v>
      </c>
      <c r="R195" s="118" t="s">
        <v>85</v>
      </c>
      <c r="S195" s="90"/>
      <c r="T195" s="76"/>
    </row>
    <row r="196" spans="1:20" ht="12.75">
      <c r="A196" s="71" t="s">
        <v>59</v>
      </c>
      <c r="C196" s="20"/>
      <c r="D196" s="20"/>
      <c r="E196" s="20"/>
      <c r="F196" s="86">
        <f ca="1">SUM(G196:R196)</f>
        <v>4382712.6355508631</v>
      </c>
      <c r="G196" s="96">
        <f t="shared" ref="G196:R196" ca="1" si="49">SUM(G185,G194,G177)</f>
        <v>449700.61614904919</v>
      </c>
      <c r="H196" s="96">
        <f t="shared" ca="1" si="49"/>
        <v>383050.30885649292</v>
      </c>
      <c r="I196" s="96">
        <f t="shared" ca="1" si="49"/>
        <v>377435.32920175325</v>
      </c>
      <c r="J196" s="96">
        <f t="shared" ca="1" si="49"/>
        <v>311756.01698018651</v>
      </c>
      <c r="K196" s="96">
        <f t="shared" ca="1" si="49"/>
        <v>303188.68140666216</v>
      </c>
      <c r="L196" s="96">
        <f t="shared" ca="1" si="49"/>
        <v>324762.34593886539</v>
      </c>
      <c r="M196" s="96">
        <f t="shared" ca="1" si="49"/>
        <v>384760.20755476464</v>
      </c>
      <c r="N196" s="96">
        <f t="shared" ca="1" si="49"/>
        <v>371014.98685470456</v>
      </c>
      <c r="O196" s="96">
        <f t="shared" ca="1" si="49"/>
        <v>324690.45435558585</v>
      </c>
      <c r="P196" s="96">
        <f t="shared" ca="1" si="49"/>
        <v>334113.22085327486</v>
      </c>
      <c r="Q196" s="96">
        <f t="shared" ca="1" si="49"/>
        <v>394325.21646838915</v>
      </c>
      <c r="R196" s="96">
        <f t="shared" ca="1" si="49"/>
        <v>423915.25093113451</v>
      </c>
      <c r="S196" s="90"/>
      <c r="T196" s="76"/>
    </row>
    <row r="197" spans="1:20" ht="12.75">
      <c r="A197" s="21"/>
      <c r="B197"/>
      <c r="C197" s="22"/>
      <c r="D197" s="20"/>
      <c r="E197" s="75"/>
      <c r="F197" s="93"/>
      <c r="G197" s="93"/>
      <c r="H197" s="93"/>
      <c r="I197" s="93"/>
      <c r="J197" s="93"/>
      <c r="K197" s="93"/>
      <c r="L197" s="93"/>
      <c r="M197" s="93"/>
      <c r="N197" s="93"/>
      <c r="O197" s="93"/>
      <c r="P197" s="93"/>
      <c r="Q197" s="93"/>
      <c r="R197" s="93"/>
      <c r="S197" s="94"/>
      <c r="T197" s="76"/>
    </row>
    <row r="198" spans="1:20" ht="12.75">
      <c r="A198" s="15" t="s">
        <v>136</v>
      </c>
      <c r="C198" s="20"/>
      <c r="D198" s="20"/>
      <c r="E198" s="20"/>
      <c r="F198" s="91"/>
      <c r="G198" s="91"/>
      <c r="H198" s="91"/>
      <c r="I198" s="91"/>
      <c r="J198" s="91"/>
      <c r="K198" s="91"/>
      <c r="L198" s="91"/>
      <c r="M198" s="91"/>
      <c r="N198" s="91"/>
      <c r="O198" s="91"/>
      <c r="P198" s="91"/>
      <c r="Q198" s="91"/>
      <c r="R198" s="91"/>
      <c r="S198" s="90"/>
      <c r="T198" s="76"/>
    </row>
    <row r="199" spans="1:20" ht="12.75">
      <c r="B199" s="9" t="s">
        <v>7</v>
      </c>
      <c r="C199" s="20"/>
      <c r="D199" s="20"/>
      <c r="E199" s="20"/>
      <c r="F199" s="91"/>
      <c r="G199" s="91"/>
      <c r="H199" s="91"/>
      <c r="I199" s="91"/>
      <c r="J199" s="91"/>
      <c r="K199" s="91"/>
      <c r="L199" s="91"/>
      <c r="M199" s="91"/>
      <c r="N199" s="91"/>
      <c r="O199" s="91"/>
      <c r="P199" s="91"/>
      <c r="Q199" s="91"/>
      <c r="R199" s="91"/>
      <c r="S199" s="90"/>
      <c r="T199" s="76"/>
    </row>
    <row r="200" spans="1:20" ht="12.75">
      <c r="C200" s="20" t="s">
        <v>155</v>
      </c>
      <c r="D200" s="20"/>
      <c r="E200" s="20"/>
      <c r="F200" s="91">
        <f ca="1">SUM(G200:R200)</f>
        <v>0</v>
      </c>
      <c r="G200" s="92">
        <f ca="1">'WIJAM NPC Before Balancing'!G200</f>
        <v>0</v>
      </c>
      <c r="H200" s="92">
        <f ca="1">'WIJAM NPC Before Balancing'!H200</f>
        <v>0</v>
      </c>
      <c r="I200" s="92">
        <f ca="1">'WIJAM NPC Before Balancing'!I200</f>
        <v>0</v>
      </c>
      <c r="J200" s="92">
        <f ca="1">'WIJAM NPC Before Balancing'!J200</f>
        <v>0</v>
      </c>
      <c r="K200" s="92">
        <f ca="1">'WIJAM NPC Before Balancing'!K200</f>
        <v>0</v>
      </c>
      <c r="L200" s="92">
        <f ca="1">'WIJAM NPC Before Balancing'!L200</f>
        <v>0</v>
      </c>
      <c r="M200" s="92">
        <f ca="1">'WIJAM NPC Before Balancing'!M200</f>
        <v>0</v>
      </c>
      <c r="N200" s="92">
        <f ca="1">'WIJAM NPC Before Balancing'!N200</f>
        <v>0</v>
      </c>
      <c r="O200" s="92">
        <f ca="1">'WIJAM NPC Before Balancing'!O200</f>
        <v>0</v>
      </c>
      <c r="P200" s="92">
        <f ca="1">'WIJAM NPC Before Balancing'!P200</f>
        <v>0</v>
      </c>
      <c r="Q200" s="92">
        <f ca="1">'WIJAM NPC Before Balancing'!Q200</f>
        <v>0</v>
      </c>
      <c r="R200" s="92">
        <f ca="1">'WIJAM NPC Before Balancing'!R200</f>
        <v>0</v>
      </c>
      <c r="S200" s="90"/>
      <c r="T200" s="76"/>
    </row>
    <row r="201" spans="1:20" ht="12.75">
      <c r="C201" s="20" t="s">
        <v>221</v>
      </c>
      <c r="D201" s="20"/>
      <c r="E201" s="20"/>
      <c r="F201" s="91">
        <f t="shared" ref="F201:F202" ca="1" si="50">SUM(G201:R201)</f>
        <v>0</v>
      </c>
      <c r="G201" s="92">
        <f ca="1">'WIJAM NPC Before Balancing'!G201</f>
        <v>0</v>
      </c>
      <c r="H201" s="92">
        <f ca="1">'WIJAM NPC Before Balancing'!H201</f>
        <v>0</v>
      </c>
      <c r="I201" s="92">
        <f ca="1">'WIJAM NPC Before Balancing'!I201</f>
        <v>0</v>
      </c>
      <c r="J201" s="92">
        <f ca="1">'WIJAM NPC Before Balancing'!J201</f>
        <v>0</v>
      </c>
      <c r="K201" s="92">
        <f ca="1">'WIJAM NPC Before Balancing'!K201</f>
        <v>0</v>
      </c>
      <c r="L201" s="92">
        <f ca="1">'WIJAM NPC Before Balancing'!L201</f>
        <v>0</v>
      </c>
      <c r="M201" s="92">
        <f ca="1">'WIJAM NPC Before Balancing'!M201</f>
        <v>0</v>
      </c>
      <c r="N201" s="92">
        <f ca="1">'WIJAM NPC Before Balancing'!N201</f>
        <v>0</v>
      </c>
      <c r="O201" s="92">
        <f ca="1">'WIJAM NPC Before Balancing'!O201</f>
        <v>0</v>
      </c>
      <c r="P201" s="92">
        <f ca="1">'WIJAM NPC Before Balancing'!P201</f>
        <v>0</v>
      </c>
      <c r="Q201" s="92">
        <f ca="1">'WIJAM NPC Before Balancing'!Q201</f>
        <v>0</v>
      </c>
      <c r="R201" s="92">
        <f ca="1">'WIJAM NPC Before Balancing'!R201</f>
        <v>0</v>
      </c>
      <c r="S201" s="90"/>
      <c r="T201" s="76"/>
    </row>
    <row r="202" spans="1:20" ht="12.75">
      <c r="C202" s="20" t="s">
        <v>222</v>
      </c>
      <c r="D202" s="20"/>
      <c r="E202" s="20"/>
      <c r="F202" s="91">
        <f t="shared" ca="1" si="50"/>
        <v>0</v>
      </c>
      <c r="G202" s="92">
        <f ca="1">'WIJAM NPC Before Balancing'!G202</f>
        <v>0</v>
      </c>
      <c r="H202" s="92">
        <f ca="1">'WIJAM NPC Before Balancing'!H202</f>
        <v>0</v>
      </c>
      <c r="I202" s="92">
        <f ca="1">'WIJAM NPC Before Balancing'!I202</f>
        <v>0</v>
      </c>
      <c r="J202" s="92">
        <f ca="1">'WIJAM NPC Before Balancing'!J202</f>
        <v>0</v>
      </c>
      <c r="K202" s="92">
        <f ca="1">'WIJAM NPC Before Balancing'!K202</f>
        <v>0</v>
      </c>
      <c r="L202" s="92">
        <f ca="1">'WIJAM NPC Before Balancing'!L202</f>
        <v>0</v>
      </c>
      <c r="M202" s="92">
        <f ca="1">'WIJAM NPC Before Balancing'!M202</f>
        <v>0</v>
      </c>
      <c r="N202" s="92">
        <f ca="1">'WIJAM NPC Before Balancing'!N202</f>
        <v>0</v>
      </c>
      <c r="O202" s="92">
        <f ca="1">'WIJAM NPC Before Balancing'!O202</f>
        <v>0</v>
      </c>
      <c r="P202" s="92">
        <f ca="1">'WIJAM NPC Before Balancing'!P202</f>
        <v>0</v>
      </c>
      <c r="Q202" s="92">
        <f ca="1">'WIJAM NPC Before Balancing'!Q202</f>
        <v>0</v>
      </c>
      <c r="R202" s="92">
        <f ca="1">'WIJAM NPC Before Balancing'!R202</f>
        <v>0</v>
      </c>
      <c r="S202" s="90"/>
      <c r="T202" s="76"/>
    </row>
    <row r="203" spans="1:20" ht="12.75">
      <c r="C203" s="20" t="s">
        <v>148</v>
      </c>
      <c r="F203" s="91">
        <f t="shared" ref="F203:F228" ca="1" si="51">SUM(G203:R203)</f>
        <v>59089.163779414921</v>
      </c>
      <c r="G203" s="92">
        <f ca="1">'WIJAM NPC Before Balancing'!G203</f>
        <v>6513.9764384314794</v>
      </c>
      <c r="H203" s="92">
        <f ca="1">'WIJAM NPC Before Balancing'!H203</f>
        <v>6301.6202086363082</v>
      </c>
      <c r="I203" s="92">
        <f ca="1">'WIJAM NPC Before Balancing'!I203</f>
        <v>4804.3239319717641</v>
      </c>
      <c r="J203" s="92">
        <f ca="1">'WIJAM NPC Before Balancing'!J203</f>
        <v>5248.0918480086702</v>
      </c>
      <c r="K203" s="92">
        <f ca="1">'WIJAM NPC Before Balancing'!K203</f>
        <v>4090.0621409048763</v>
      </c>
      <c r="L203" s="92">
        <f ca="1">'WIJAM NPC Before Balancing'!L203</f>
        <v>3167.8420628677059</v>
      </c>
      <c r="M203" s="92">
        <f ca="1">'WIJAM NPC Before Balancing'!M203</f>
        <v>3150.6342051778788</v>
      </c>
      <c r="N203" s="92">
        <f ca="1">'WIJAM NPC Before Balancing'!N203</f>
        <v>3714.0266922788201</v>
      </c>
      <c r="O203" s="92">
        <f ca="1">'WIJAM NPC Before Balancing'!O203</f>
        <v>4282.5144504725858</v>
      </c>
      <c r="P203" s="92">
        <f ca="1">'WIJAM NPC Before Balancing'!P203</f>
        <v>3647.2087765792635</v>
      </c>
      <c r="Q203" s="92">
        <f ca="1">'WIJAM NPC Before Balancing'!Q203</f>
        <v>7049.379758372801</v>
      </c>
      <c r="R203" s="92">
        <f ca="1">'WIJAM NPC Before Balancing'!R203</f>
        <v>7119.4832657127708</v>
      </c>
      <c r="S203" s="90"/>
      <c r="T203" s="76"/>
    </row>
    <row r="204" spans="1:20" ht="12.75">
      <c r="C204" s="20" t="s">
        <v>151</v>
      </c>
      <c r="F204" s="91">
        <f t="shared" ca="1" si="51"/>
        <v>41882.804985517243</v>
      </c>
      <c r="G204" s="92">
        <f ca="1">'WIJAM NPC Before Balancing'!G204</f>
        <v>4572.9415751511287</v>
      </c>
      <c r="H204" s="92">
        <f ca="1">'WIJAM NPC Before Balancing'!H204</f>
        <v>4411.1765073253928</v>
      </c>
      <c r="I204" s="92">
        <f ca="1">'WIJAM NPC Before Balancing'!I204</f>
        <v>3340.2972016738449</v>
      </c>
      <c r="J204" s="92">
        <f ca="1">'WIJAM NPC Before Balancing'!J204</f>
        <v>3540.7924278482697</v>
      </c>
      <c r="K204" s="92">
        <f ca="1">'WIJAM NPC Before Balancing'!K204</f>
        <v>2867.8052578367328</v>
      </c>
      <c r="L204" s="92">
        <f ca="1">'WIJAM NPC Before Balancing'!L204</f>
        <v>2370.0293409652081</v>
      </c>
      <c r="M204" s="92">
        <f ca="1">'WIJAM NPC Before Balancing'!M204</f>
        <v>2288.1187682802401</v>
      </c>
      <c r="N204" s="92">
        <f ca="1">'WIJAM NPC Before Balancing'!N204</f>
        <v>2678.7534586174465</v>
      </c>
      <c r="O204" s="92">
        <f ca="1">'WIJAM NPC Before Balancing'!O204</f>
        <v>3046.8339015137562</v>
      </c>
      <c r="P204" s="92">
        <f ca="1">'WIJAM NPC Before Balancing'!P204</f>
        <v>2532.3781339185712</v>
      </c>
      <c r="Q204" s="92">
        <f ca="1">'WIJAM NPC Before Balancing'!Q204</f>
        <v>5130.5203364217568</v>
      </c>
      <c r="R204" s="92">
        <f ca="1">'WIJAM NPC Before Balancing'!R204</f>
        <v>5103.158075964895</v>
      </c>
      <c r="S204" s="90"/>
      <c r="T204" s="76"/>
    </row>
    <row r="205" spans="1:20" ht="12.75">
      <c r="B205" s="20"/>
      <c r="C205" s="20" t="s">
        <v>87</v>
      </c>
      <c r="F205" s="91">
        <f t="shared" ca="1" si="51"/>
        <v>5778.4253569615021</v>
      </c>
      <c r="G205" s="92">
        <f ca="1">'WIJAM NPC Before Balancing'!G205</f>
        <v>470.63443962944723</v>
      </c>
      <c r="H205" s="92">
        <f ca="1">'WIJAM NPC Before Balancing'!H205</f>
        <v>648.7871473765224</v>
      </c>
      <c r="I205" s="92">
        <f ca="1">'WIJAM NPC Before Balancing'!I205</f>
        <v>848.77433225930395</v>
      </c>
      <c r="J205" s="92">
        <f ca="1">'WIJAM NPC Before Balancing'!J205</f>
        <v>680.22178634540933</v>
      </c>
      <c r="K205" s="92">
        <f ca="1">'WIJAM NPC Before Balancing'!K205</f>
        <v>507.75488481629611</v>
      </c>
      <c r="L205" s="92">
        <f ca="1">'WIJAM NPC Before Balancing'!L205</f>
        <v>517.77014695235187</v>
      </c>
      <c r="M205" s="92">
        <f ca="1">'WIJAM NPC Before Balancing'!M205</f>
        <v>480.57177372579463</v>
      </c>
      <c r="N205" s="92">
        <f ca="1">'WIJAM NPC Before Balancing'!N205</f>
        <v>459.49436710892269</v>
      </c>
      <c r="O205" s="92">
        <f ca="1">'WIJAM NPC Before Balancing'!O205</f>
        <v>364.01410051844283</v>
      </c>
      <c r="P205" s="92">
        <f ca="1">'WIJAM NPC Before Balancing'!P205</f>
        <v>205.95668940617611</v>
      </c>
      <c r="Q205" s="92">
        <f ca="1">'WIJAM NPC Before Balancing'!Q205</f>
        <v>294.36283892232171</v>
      </c>
      <c r="R205" s="92">
        <f ca="1">'WIJAM NPC Before Balancing'!R205</f>
        <v>300.08284990051317</v>
      </c>
      <c r="S205" s="90"/>
      <c r="T205" s="76"/>
    </row>
    <row r="206" spans="1:20" ht="12.75">
      <c r="B206" s="20"/>
      <c r="C206" s="20" t="s">
        <v>147</v>
      </c>
      <c r="F206" s="91">
        <f t="shared" ca="1" si="51"/>
        <v>12223.836186695637</v>
      </c>
      <c r="G206" s="92">
        <f ca="1">'WIJAM NPC Before Balancing'!G206</f>
        <v>497.12084154269564</v>
      </c>
      <c r="H206" s="92">
        <f ca="1">'WIJAM NPC Before Balancing'!H206</f>
        <v>717.66152755195674</v>
      </c>
      <c r="I206" s="92">
        <f ca="1">'WIJAM NPC Before Balancing'!I206</f>
        <v>857.41234978494401</v>
      </c>
      <c r="J206" s="92">
        <f ca="1">'WIJAM NPC Before Balancing'!J206</f>
        <v>1248.0892156749226</v>
      </c>
      <c r="K206" s="92">
        <f ca="1">'WIJAM NPC Before Balancing'!K206</f>
        <v>1339.2449790727717</v>
      </c>
      <c r="L206" s="92">
        <f ca="1">'WIJAM NPC Before Balancing'!L206</f>
        <v>1400.774157841103</v>
      </c>
      <c r="M206" s="92">
        <f ca="1">'WIJAM NPC Before Balancing'!M206</f>
        <v>1553.7371491102347</v>
      </c>
      <c r="N206" s="92">
        <f ca="1">'WIJAM NPC Before Balancing'!N206</f>
        <v>1212.3525929369951</v>
      </c>
      <c r="O206" s="92">
        <f ca="1">'WIJAM NPC Before Balancing'!O206</f>
        <v>1122.4598519185688</v>
      </c>
      <c r="P206" s="92">
        <f ca="1">'WIJAM NPC Before Balancing'!P206</f>
        <v>1058.1367168983722</v>
      </c>
      <c r="Q206" s="92">
        <f ca="1">'WIJAM NPC Before Balancing'!Q206</f>
        <v>638.72893582434142</v>
      </c>
      <c r="R206" s="92">
        <f ca="1">'WIJAM NPC Before Balancing'!R206</f>
        <v>578.11786853873025</v>
      </c>
      <c r="S206" s="90"/>
      <c r="T206" s="76"/>
    </row>
    <row r="207" spans="1:20" ht="12.75">
      <c r="B207" s="20"/>
      <c r="C207" s="20" t="s">
        <v>156</v>
      </c>
      <c r="F207" s="91">
        <f t="shared" ca="1" si="51"/>
        <v>0</v>
      </c>
      <c r="G207" s="92">
        <f ca="1">'WIJAM NPC Before Balancing'!G207</f>
        <v>0</v>
      </c>
      <c r="H207" s="92">
        <f ca="1">'WIJAM NPC Before Balancing'!H207</f>
        <v>0</v>
      </c>
      <c r="I207" s="92">
        <f ca="1">'WIJAM NPC Before Balancing'!I207</f>
        <v>0</v>
      </c>
      <c r="J207" s="92">
        <f ca="1">'WIJAM NPC Before Balancing'!J207</f>
        <v>0</v>
      </c>
      <c r="K207" s="92">
        <f ca="1">'WIJAM NPC Before Balancing'!K207</f>
        <v>0</v>
      </c>
      <c r="L207" s="92">
        <f ca="1">'WIJAM NPC Before Balancing'!L207</f>
        <v>0</v>
      </c>
      <c r="M207" s="92">
        <f ca="1">'WIJAM NPC Before Balancing'!M207</f>
        <v>0</v>
      </c>
      <c r="N207" s="92">
        <f ca="1">'WIJAM NPC Before Balancing'!N207</f>
        <v>0</v>
      </c>
      <c r="O207" s="92">
        <f ca="1">'WIJAM NPC Before Balancing'!O207</f>
        <v>0</v>
      </c>
      <c r="P207" s="92">
        <f ca="1">'WIJAM NPC Before Balancing'!P207</f>
        <v>0</v>
      </c>
      <c r="Q207" s="92">
        <f ca="1">'WIJAM NPC Before Balancing'!Q207</f>
        <v>0</v>
      </c>
      <c r="R207" s="92">
        <f ca="1">'WIJAM NPC Before Balancing'!R207</f>
        <v>0</v>
      </c>
      <c r="S207" s="90"/>
      <c r="T207" s="76"/>
    </row>
    <row r="208" spans="1:20" ht="12.75">
      <c r="B208" s="20"/>
      <c r="C208" s="20" t="s">
        <v>8</v>
      </c>
      <c r="F208" s="91">
        <f t="shared" ca="1" si="51"/>
        <v>0</v>
      </c>
      <c r="G208" s="92">
        <f ca="1">'WIJAM NPC Before Balancing'!G208</f>
        <v>0</v>
      </c>
      <c r="H208" s="92">
        <f ca="1">'WIJAM NPC Before Balancing'!H208</f>
        <v>0</v>
      </c>
      <c r="I208" s="92">
        <f ca="1">'WIJAM NPC Before Balancing'!I208</f>
        <v>0</v>
      </c>
      <c r="J208" s="92">
        <f ca="1">'WIJAM NPC Before Balancing'!J208</f>
        <v>0</v>
      </c>
      <c r="K208" s="92">
        <f ca="1">'WIJAM NPC Before Balancing'!K208</f>
        <v>0</v>
      </c>
      <c r="L208" s="92">
        <f ca="1">'WIJAM NPC Before Balancing'!L208</f>
        <v>0</v>
      </c>
      <c r="M208" s="92">
        <f ca="1">'WIJAM NPC Before Balancing'!M208</f>
        <v>0</v>
      </c>
      <c r="N208" s="92">
        <f ca="1">'WIJAM NPC Before Balancing'!N208</f>
        <v>0</v>
      </c>
      <c r="O208" s="92">
        <f ca="1">'WIJAM NPC Before Balancing'!O208</f>
        <v>0</v>
      </c>
      <c r="P208" s="92">
        <f ca="1">'WIJAM NPC Before Balancing'!P208</f>
        <v>0</v>
      </c>
      <c r="Q208" s="92">
        <f ca="1">'WIJAM NPC Before Balancing'!Q208</f>
        <v>0</v>
      </c>
      <c r="R208" s="92">
        <f ca="1">'WIJAM NPC Before Balancing'!R208</f>
        <v>0</v>
      </c>
      <c r="S208" s="90"/>
      <c r="T208" s="76"/>
    </row>
    <row r="209" spans="1:20" ht="12.75">
      <c r="B209" s="20"/>
      <c r="C209" s="20" t="s">
        <v>88</v>
      </c>
      <c r="F209" s="91">
        <f t="shared" ca="1" si="51"/>
        <v>2977.4209095010278</v>
      </c>
      <c r="G209" s="92">
        <f ca="1">'WIJAM NPC Before Balancing'!G209</f>
        <v>0</v>
      </c>
      <c r="H209" s="92">
        <f ca="1">'WIJAM NPC Before Balancing'!H209</f>
        <v>0</v>
      </c>
      <c r="I209" s="92">
        <f ca="1">'WIJAM NPC Before Balancing'!I209</f>
        <v>0</v>
      </c>
      <c r="J209" s="92">
        <f ca="1">'WIJAM NPC Before Balancing'!J209</f>
        <v>0</v>
      </c>
      <c r="K209" s="92">
        <f ca="1">'WIJAM NPC Before Balancing'!K209</f>
        <v>223.42869965611899</v>
      </c>
      <c r="L209" s="92">
        <f ca="1">'WIJAM NPC Before Balancing'!L209</f>
        <v>1092.3579994441445</v>
      </c>
      <c r="M209" s="92">
        <f ca="1">'WIJAM NPC Before Balancing'!M209</f>
        <v>859.6616784839614</v>
      </c>
      <c r="N209" s="92">
        <f ca="1">'WIJAM NPC Before Balancing'!N209</f>
        <v>801.97253191680272</v>
      </c>
      <c r="O209" s="92">
        <f ca="1">'WIJAM NPC Before Balancing'!O209</f>
        <v>0</v>
      </c>
      <c r="P209" s="92">
        <f ca="1">'WIJAM NPC Before Balancing'!P209</f>
        <v>0</v>
      </c>
      <c r="Q209" s="92">
        <f ca="1">'WIJAM NPC Before Balancing'!Q209</f>
        <v>0</v>
      </c>
      <c r="R209" s="92">
        <f ca="1">'WIJAM NPC Before Balancing'!R209</f>
        <v>0</v>
      </c>
      <c r="S209" s="90"/>
      <c r="T209" s="76"/>
    </row>
    <row r="210" spans="1:20" ht="12.75">
      <c r="B210" s="20"/>
      <c r="C210" s="20" t="s">
        <v>217</v>
      </c>
      <c r="F210" s="91">
        <f t="shared" ref="F210" ca="1" si="52">SUM(G210:R210)</f>
        <v>0</v>
      </c>
      <c r="G210" s="92">
        <f ca="1">'WIJAM NPC Before Balancing'!G210</f>
        <v>0</v>
      </c>
      <c r="H210" s="92">
        <f ca="1">'WIJAM NPC Before Balancing'!H210</f>
        <v>0</v>
      </c>
      <c r="I210" s="92">
        <f ca="1">'WIJAM NPC Before Balancing'!I210</f>
        <v>0</v>
      </c>
      <c r="J210" s="92">
        <f ca="1">'WIJAM NPC Before Balancing'!J210</f>
        <v>0</v>
      </c>
      <c r="K210" s="92">
        <f ca="1">'WIJAM NPC Before Balancing'!K210</f>
        <v>0</v>
      </c>
      <c r="L210" s="92">
        <f ca="1">'WIJAM NPC Before Balancing'!L210</f>
        <v>0</v>
      </c>
      <c r="M210" s="92">
        <f ca="1">'WIJAM NPC Before Balancing'!M210</f>
        <v>0</v>
      </c>
      <c r="N210" s="92">
        <f ca="1">'WIJAM NPC Before Balancing'!N210</f>
        <v>0</v>
      </c>
      <c r="O210" s="92">
        <f ca="1">'WIJAM NPC Before Balancing'!O210</f>
        <v>0</v>
      </c>
      <c r="P210" s="92">
        <f ca="1">'WIJAM NPC Before Balancing'!P210</f>
        <v>0</v>
      </c>
      <c r="Q210" s="92">
        <f ca="1">'WIJAM NPC Before Balancing'!Q210</f>
        <v>0</v>
      </c>
      <c r="R210" s="92">
        <f ca="1">'WIJAM NPC Before Balancing'!R210</f>
        <v>0</v>
      </c>
      <c r="S210" s="90"/>
      <c r="T210" s="76"/>
    </row>
    <row r="211" spans="1:20" ht="12.75">
      <c r="B211" s="20"/>
      <c r="C211" s="20" t="s">
        <v>157</v>
      </c>
      <c r="F211" s="91">
        <f t="shared" ca="1" si="51"/>
        <v>21069.469719544682</v>
      </c>
      <c r="G211" s="92">
        <f ca="1">'WIJAM NPC Before Balancing'!G211</f>
        <v>1094.9174360729871</v>
      </c>
      <c r="H211" s="92">
        <f ca="1">'WIJAM NPC Before Balancing'!H211</f>
        <v>1523.1323238154214</v>
      </c>
      <c r="I211" s="92">
        <f ca="1">'WIJAM NPC Before Balancing'!I211</f>
        <v>1682.8533089789385</v>
      </c>
      <c r="J211" s="92">
        <f ca="1">'WIJAM NPC Before Balancing'!J211</f>
        <v>2098.4081018016918</v>
      </c>
      <c r="K211" s="92">
        <f ca="1">'WIJAM NPC Before Balancing'!K211</f>
        <v>2163.7058403294222</v>
      </c>
      <c r="L211" s="92">
        <f ca="1">'WIJAM NPC Before Balancing'!L211</f>
        <v>2144.878673572171</v>
      </c>
      <c r="M211" s="92">
        <f ca="1">'WIJAM NPC Before Balancing'!M211</f>
        <v>2437.179166657128</v>
      </c>
      <c r="N211" s="92">
        <f ca="1">'WIJAM NPC Before Balancing'!N211</f>
        <v>1995.3154961744438</v>
      </c>
      <c r="O211" s="92">
        <f ca="1">'WIJAM NPC Before Balancing'!O211</f>
        <v>1855.7460675115424</v>
      </c>
      <c r="P211" s="92">
        <f ca="1">'WIJAM NPC Before Balancing'!P211</f>
        <v>1790.0005716474145</v>
      </c>
      <c r="Q211" s="92">
        <f ca="1">'WIJAM NPC Before Balancing'!Q211</f>
        <v>1256.0497932208145</v>
      </c>
      <c r="R211" s="92">
        <f ca="1">'WIJAM NPC Before Balancing'!R211</f>
        <v>1027.2829397627033</v>
      </c>
      <c r="S211" s="90"/>
      <c r="T211" s="76"/>
    </row>
    <row r="212" spans="1:20" ht="12.75">
      <c r="B212" s="20"/>
      <c r="C212" s="20" t="s">
        <v>9</v>
      </c>
      <c r="F212" s="91">
        <f t="shared" ca="1" si="51"/>
        <v>0</v>
      </c>
      <c r="G212" s="92">
        <f ca="1">'WIJAM NPC Before Balancing'!G212</f>
        <v>0</v>
      </c>
      <c r="H212" s="92">
        <f ca="1">'WIJAM NPC Before Balancing'!H212</f>
        <v>0</v>
      </c>
      <c r="I212" s="92">
        <f ca="1">'WIJAM NPC Before Balancing'!I212</f>
        <v>0</v>
      </c>
      <c r="J212" s="92">
        <f ca="1">'WIJAM NPC Before Balancing'!J212</f>
        <v>0</v>
      </c>
      <c r="K212" s="92">
        <f ca="1">'WIJAM NPC Before Balancing'!K212</f>
        <v>0</v>
      </c>
      <c r="L212" s="92">
        <f ca="1">'WIJAM NPC Before Balancing'!L212</f>
        <v>0</v>
      </c>
      <c r="M212" s="92">
        <f ca="1">'WIJAM NPC Before Balancing'!M212</f>
        <v>0</v>
      </c>
      <c r="N212" s="92">
        <f ca="1">'WIJAM NPC Before Balancing'!N212</f>
        <v>0</v>
      </c>
      <c r="O212" s="92">
        <f ca="1">'WIJAM NPC Before Balancing'!O212</f>
        <v>0</v>
      </c>
      <c r="P212" s="92">
        <f ca="1">'WIJAM NPC Before Balancing'!P212</f>
        <v>0</v>
      </c>
      <c r="Q212" s="92">
        <f ca="1">'WIJAM NPC Before Balancing'!Q212</f>
        <v>0</v>
      </c>
      <c r="R212" s="92">
        <f ca="1">'WIJAM NPC Before Balancing'!R212</f>
        <v>0</v>
      </c>
      <c r="S212" s="90"/>
      <c r="T212" s="76"/>
    </row>
    <row r="213" spans="1:20" ht="12.75">
      <c r="B213" s="20"/>
      <c r="C213" s="20" t="s">
        <v>89</v>
      </c>
      <c r="F213" s="91">
        <f t="shared" ca="1" si="51"/>
        <v>0</v>
      </c>
      <c r="G213" s="92">
        <f ca="1">'WIJAM NPC Before Balancing'!G213</f>
        <v>0</v>
      </c>
      <c r="H213" s="92">
        <f ca="1">'WIJAM NPC Before Balancing'!H213</f>
        <v>0</v>
      </c>
      <c r="I213" s="92">
        <f ca="1">'WIJAM NPC Before Balancing'!I213</f>
        <v>0</v>
      </c>
      <c r="J213" s="92">
        <f ca="1">'WIJAM NPC Before Balancing'!J213</f>
        <v>0</v>
      </c>
      <c r="K213" s="92">
        <f ca="1">'WIJAM NPC Before Balancing'!K213</f>
        <v>0</v>
      </c>
      <c r="L213" s="92">
        <f ca="1">'WIJAM NPC Before Balancing'!L213</f>
        <v>0</v>
      </c>
      <c r="M213" s="92">
        <f ca="1">'WIJAM NPC Before Balancing'!M213</f>
        <v>0</v>
      </c>
      <c r="N213" s="92">
        <f ca="1">'WIJAM NPC Before Balancing'!N213</f>
        <v>0</v>
      </c>
      <c r="O213" s="92">
        <f ca="1">'WIJAM NPC Before Balancing'!O213</f>
        <v>0</v>
      </c>
      <c r="P213" s="92">
        <f ca="1">'WIJAM NPC Before Balancing'!P213</f>
        <v>0</v>
      </c>
      <c r="Q213" s="92">
        <f ca="1">'WIJAM NPC Before Balancing'!Q213</f>
        <v>0</v>
      </c>
      <c r="R213" s="92">
        <f ca="1">'WIJAM NPC Before Balancing'!R213</f>
        <v>0</v>
      </c>
      <c r="S213" s="90"/>
      <c r="T213" s="76"/>
    </row>
    <row r="214" spans="1:20" s="33" customFormat="1" ht="12.75">
      <c r="A214" s="9"/>
      <c r="B214" s="9"/>
      <c r="C214" s="20" t="s">
        <v>158</v>
      </c>
      <c r="D214" s="9"/>
      <c r="E214" s="9"/>
      <c r="F214" s="91">
        <f t="shared" ca="1" si="51"/>
        <v>20180.94365192359</v>
      </c>
      <c r="G214" s="92">
        <f ca="1">'WIJAM NPC Before Balancing'!G214</f>
        <v>803.92856398605988</v>
      </c>
      <c r="H214" s="92">
        <f ca="1">'WIJAM NPC Before Balancing'!H214</f>
        <v>1244.2889275180257</v>
      </c>
      <c r="I214" s="92">
        <f ca="1">'WIJAM NPC Before Balancing'!I214</f>
        <v>1198.0666111113842</v>
      </c>
      <c r="J214" s="92">
        <f ca="1">'WIJAM NPC Before Balancing'!J214</f>
        <v>2244.2732183915341</v>
      </c>
      <c r="K214" s="92">
        <f ca="1">'WIJAM NPC Before Balancing'!K214</f>
        <v>2234.8392050203729</v>
      </c>
      <c r="L214" s="92">
        <f ca="1">'WIJAM NPC Before Balancing'!L214</f>
        <v>2329.7018512683385</v>
      </c>
      <c r="M214" s="92">
        <f ca="1">'WIJAM NPC Before Balancing'!M214</f>
        <v>2385.9840817265385</v>
      </c>
      <c r="N214" s="92">
        <f ca="1">'WIJAM NPC Before Balancing'!N214</f>
        <v>2072.76497878487</v>
      </c>
      <c r="O214" s="92">
        <f ca="1">'WIJAM NPC Before Balancing'!O214</f>
        <v>1941.2551821771222</v>
      </c>
      <c r="P214" s="92">
        <f ca="1">'WIJAM NPC Before Balancing'!P214</f>
        <v>1745.43672179389</v>
      </c>
      <c r="Q214" s="92">
        <f ca="1">'WIJAM NPC Before Balancing'!Q214</f>
        <v>1039.4295763472653</v>
      </c>
      <c r="R214" s="92">
        <f ca="1">'WIJAM NPC Before Balancing'!R214</f>
        <v>940.97473379818814</v>
      </c>
      <c r="S214" s="81"/>
      <c r="T214" s="76"/>
    </row>
    <row r="215" spans="1:20" s="33" customFormat="1" ht="12.75">
      <c r="A215" s="9"/>
      <c r="B215" s="9"/>
      <c r="C215" s="20" t="s">
        <v>159</v>
      </c>
      <c r="D215" s="9"/>
      <c r="E215" s="9"/>
      <c r="F215" s="91">
        <f t="shared" ca="1" si="51"/>
        <v>10753.347852167764</v>
      </c>
      <c r="G215" s="92">
        <f ca="1">'WIJAM NPC Before Balancing'!G215</f>
        <v>403.04838716509897</v>
      </c>
      <c r="H215" s="92">
        <f ca="1">'WIJAM NPC Before Balancing'!H215</f>
        <v>553.21223729789631</v>
      </c>
      <c r="I215" s="92">
        <f ca="1">'WIJAM NPC Before Balancing'!I215</f>
        <v>681.60413845395874</v>
      </c>
      <c r="J215" s="92">
        <f ca="1">'WIJAM NPC Before Balancing'!J215</f>
        <v>996.9217266516057</v>
      </c>
      <c r="K215" s="92">
        <f ca="1">'WIJAM NPC Before Balancing'!K215</f>
        <v>1352.3185491822849</v>
      </c>
      <c r="L215" s="92">
        <f ca="1">'WIJAM NPC Before Balancing'!L215</f>
        <v>1508.3803988646034</v>
      </c>
      <c r="M215" s="92">
        <f ca="1">'WIJAM NPC Before Balancing'!M215</f>
        <v>1708.8346876676228</v>
      </c>
      <c r="N215" s="92">
        <f ca="1">'WIJAM NPC Before Balancing'!N215</f>
        <v>1195.6562589239022</v>
      </c>
      <c r="O215" s="92">
        <f ca="1">'WIJAM NPC Before Balancing'!O215</f>
        <v>946.93595798369915</v>
      </c>
      <c r="P215" s="92">
        <f ca="1">'WIJAM NPC Before Balancing'!P215</f>
        <v>757.02253930650602</v>
      </c>
      <c r="Q215" s="92">
        <f ca="1">'WIJAM NPC Before Balancing'!Q215</f>
        <v>385.02062125212427</v>
      </c>
      <c r="R215" s="92">
        <f ca="1">'WIJAM NPC Before Balancing'!R215</f>
        <v>264.39234941846058</v>
      </c>
      <c r="S215" s="81"/>
      <c r="T215" s="76"/>
    </row>
    <row r="216" spans="1:20" ht="12.75">
      <c r="C216" s="20" t="s">
        <v>90</v>
      </c>
      <c r="F216" s="91">
        <f t="shared" ca="1" si="51"/>
        <v>0</v>
      </c>
      <c r="G216" s="92">
        <f ca="1">'WIJAM NPC Before Balancing'!G216</f>
        <v>0</v>
      </c>
      <c r="H216" s="92">
        <f ca="1">'WIJAM NPC Before Balancing'!H216</f>
        <v>0</v>
      </c>
      <c r="I216" s="92">
        <f ca="1">'WIJAM NPC Before Balancing'!I216</f>
        <v>0</v>
      </c>
      <c r="J216" s="92">
        <f ca="1">'WIJAM NPC Before Balancing'!J216</f>
        <v>0</v>
      </c>
      <c r="K216" s="92">
        <f ca="1">'WIJAM NPC Before Balancing'!K216</f>
        <v>0</v>
      </c>
      <c r="L216" s="92">
        <f ca="1">'WIJAM NPC Before Balancing'!L216</f>
        <v>0</v>
      </c>
      <c r="M216" s="92">
        <f ca="1">'WIJAM NPC Before Balancing'!M216</f>
        <v>0</v>
      </c>
      <c r="N216" s="92">
        <f ca="1">'WIJAM NPC Before Balancing'!N216</f>
        <v>0</v>
      </c>
      <c r="O216" s="92">
        <f ca="1">'WIJAM NPC Before Balancing'!O216</f>
        <v>0</v>
      </c>
      <c r="P216" s="92">
        <f ca="1">'WIJAM NPC Before Balancing'!P216</f>
        <v>0</v>
      </c>
      <c r="Q216" s="92">
        <f ca="1">'WIJAM NPC Before Balancing'!Q216</f>
        <v>0</v>
      </c>
      <c r="R216" s="92">
        <f ca="1">'WIJAM NPC Before Balancing'!R216</f>
        <v>0</v>
      </c>
      <c r="S216" s="90"/>
      <c r="T216" s="76"/>
    </row>
    <row r="217" spans="1:20" ht="12.75">
      <c r="C217" s="20" t="s">
        <v>118</v>
      </c>
      <c r="F217" s="91">
        <f t="shared" ca="1" si="51"/>
        <v>0</v>
      </c>
      <c r="G217" s="92">
        <f ca="1">'WIJAM NPC Before Balancing'!G217</f>
        <v>0</v>
      </c>
      <c r="H217" s="92">
        <f ca="1">'WIJAM NPC Before Balancing'!H217</f>
        <v>0</v>
      </c>
      <c r="I217" s="92">
        <f ca="1">'WIJAM NPC Before Balancing'!I217</f>
        <v>0</v>
      </c>
      <c r="J217" s="92">
        <f ca="1">'WIJAM NPC Before Balancing'!J217</f>
        <v>0</v>
      </c>
      <c r="K217" s="92">
        <f ca="1">'WIJAM NPC Before Balancing'!K217</f>
        <v>0</v>
      </c>
      <c r="L217" s="92">
        <f ca="1">'WIJAM NPC Before Balancing'!L217</f>
        <v>0</v>
      </c>
      <c r="M217" s="92">
        <f ca="1">'WIJAM NPC Before Balancing'!M217</f>
        <v>0</v>
      </c>
      <c r="N217" s="92">
        <f ca="1">'WIJAM NPC Before Balancing'!N217</f>
        <v>0</v>
      </c>
      <c r="O217" s="92">
        <f ca="1">'WIJAM NPC Before Balancing'!O217</f>
        <v>0</v>
      </c>
      <c r="P217" s="92">
        <f ca="1">'WIJAM NPC Before Balancing'!P217</f>
        <v>0</v>
      </c>
      <c r="Q217" s="92">
        <f ca="1">'WIJAM NPC Before Balancing'!Q217</f>
        <v>0</v>
      </c>
      <c r="R217" s="92">
        <f ca="1">'WIJAM NPC Before Balancing'!R217</f>
        <v>0</v>
      </c>
      <c r="S217" s="90"/>
      <c r="T217" s="76"/>
    </row>
    <row r="218" spans="1:20" ht="12.75">
      <c r="C218" s="20" t="s">
        <v>215</v>
      </c>
      <c r="F218" s="91">
        <f t="shared" ref="F218" ca="1" si="53">SUM(G218:R218)</f>
        <v>0</v>
      </c>
      <c r="G218" s="92">
        <f ca="1">'WIJAM NPC Before Balancing'!G218</f>
        <v>0</v>
      </c>
      <c r="H218" s="92">
        <f ca="1">'WIJAM NPC Before Balancing'!H218</f>
        <v>0</v>
      </c>
      <c r="I218" s="92">
        <f ca="1">'WIJAM NPC Before Balancing'!I218</f>
        <v>0</v>
      </c>
      <c r="J218" s="92">
        <f ca="1">'WIJAM NPC Before Balancing'!J218</f>
        <v>0</v>
      </c>
      <c r="K218" s="92">
        <f ca="1">'WIJAM NPC Before Balancing'!K218</f>
        <v>0</v>
      </c>
      <c r="L218" s="92">
        <f ca="1">'WIJAM NPC Before Balancing'!L218</f>
        <v>0</v>
      </c>
      <c r="M218" s="92">
        <f ca="1">'WIJAM NPC Before Balancing'!M218</f>
        <v>0</v>
      </c>
      <c r="N218" s="92">
        <f ca="1">'WIJAM NPC Before Balancing'!N218</f>
        <v>0</v>
      </c>
      <c r="O218" s="92">
        <f ca="1">'WIJAM NPC Before Balancing'!O218</f>
        <v>0</v>
      </c>
      <c r="P218" s="92">
        <f ca="1">'WIJAM NPC Before Balancing'!P218</f>
        <v>0</v>
      </c>
      <c r="Q218" s="92">
        <f ca="1">'WIJAM NPC Before Balancing'!Q218</f>
        <v>0</v>
      </c>
      <c r="R218" s="92">
        <f ca="1">'WIJAM NPC Before Balancing'!R218</f>
        <v>0</v>
      </c>
      <c r="S218" s="90"/>
      <c r="T218" s="76"/>
    </row>
    <row r="219" spans="1:20" ht="12.75">
      <c r="A219" s="21"/>
      <c r="C219" s="20" t="s">
        <v>131</v>
      </c>
      <c r="D219" s="15"/>
      <c r="E219" s="15"/>
      <c r="F219" s="91">
        <f t="shared" ca="1" si="51"/>
        <v>0</v>
      </c>
      <c r="G219" s="92">
        <f ca="1">'WIJAM NPC Before Balancing'!G219</f>
        <v>0</v>
      </c>
      <c r="H219" s="92">
        <f ca="1">'WIJAM NPC Before Balancing'!H219</f>
        <v>0</v>
      </c>
      <c r="I219" s="92">
        <f ca="1">'WIJAM NPC Before Balancing'!I219</f>
        <v>0</v>
      </c>
      <c r="J219" s="92">
        <f ca="1">'WIJAM NPC Before Balancing'!J219</f>
        <v>0</v>
      </c>
      <c r="K219" s="92">
        <f ca="1">'WIJAM NPC Before Balancing'!K219</f>
        <v>0</v>
      </c>
      <c r="L219" s="92">
        <f ca="1">'WIJAM NPC Before Balancing'!L219</f>
        <v>0</v>
      </c>
      <c r="M219" s="92">
        <f ca="1">'WIJAM NPC Before Balancing'!M219</f>
        <v>0</v>
      </c>
      <c r="N219" s="92">
        <f ca="1">'WIJAM NPC Before Balancing'!N219</f>
        <v>0</v>
      </c>
      <c r="O219" s="92">
        <f ca="1">'WIJAM NPC Before Balancing'!O219</f>
        <v>0</v>
      </c>
      <c r="P219" s="92">
        <f ca="1">'WIJAM NPC Before Balancing'!P219</f>
        <v>0</v>
      </c>
      <c r="Q219" s="92">
        <f ca="1">'WIJAM NPC Before Balancing'!Q219</f>
        <v>0</v>
      </c>
      <c r="R219" s="92">
        <f ca="1">'WIJAM NPC Before Balancing'!R219</f>
        <v>0</v>
      </c>
      <c r="S219" s="90"/>
      <c r="T219" s="76"/>
    </row>
    <row r="220" spans="1:20" ht="12.75">
      <c r="C220" s="20" t="s">
        <v>10</v>
      </c>
      <c r="F220" s="91">
        <f t="shared" ca="1" si="51"/>
        <v>859.80536253518721</v>
      </c>
      <c r="G220" s="92">
        <f ca="1">'WIJAM NPC Before Balancing'!G220</f>
        <v>67.792290629100819</v>
      </c>
      <c r="H220" s="92">
        <f ca="1">'WIJAM NPC Before Balancing'!H220</f>
        <v>66.741241794384095</v>
      </c>
      <c r="I220" s="92">
        <f ca="1">'WIJAM NPC Before Balancing'!I220</f>
        <v>72.7041299202548</v>
      </c>
      <c r="J220" s="92">
        <f ca="1">'WIJAM NPC Before Balancing'!J220</f>
        <v>71.913867638512897</v>
      </c>
      <c r="K220" s="92">
        <f ca="1">'WIJAM NPC Before Balancing'!K220</f>
        <v>72.775971945867695</v>
      </c>
      <c r="L220" s="92">
        <f ca="1">'WIJAM NPC Before Balancing'!L220</f>
        <v>71.051763331158099</v>
      </c>
      <c r="M220" s="92">
        <f ca="1">'WIJAM NPC Before Balancing'!M220</f>
        <v>72.775971945867695</v>
      </c>
      <c r="N220" s="92">
        <f ca="1">'WIJAM NPC Before Balancing'!N220</f>
        <v>72.775971945867695</v>
      </c>
      <c r="O220" s="92">
        <f ca="1">'WIJAM NPC Before Balancing'!O220</f>
        <v>71.051763331158099</v>
      </c>
      <c r="P220" s="92">
        <f ca="1">'WIJAM NPC Before Balancing'!P220</f>
        <v>76.224389175286902</v>
      </c>
      <c r="Q220" s="92">
        <f ca="1">'WIJAM NPC Before Balancing'!Q220</f>
        <v>71.222028931860677</v>
      </c>
      <c r="R220" s="92">
        <f ca="1">'WIJAM NPC Before Balancing'!R220</f>
        <v>72.775971945867695</v>
      </c>
      <c r="S220" s="90"/>
      <c r="T220" s="76"/>
    </row>
    <row r="221" spans="1:20" ht="12.75">
      <c r="A221" s="21"/>
      <c r="C221" s="20" t="s">
        <v>160</v>
      </c>
      <c r="F221" s="91">
        <f t="shared" ca="1" si="51"/>
        <v>7192.7768699553171</v>
      </c>
      <c r="G221" s="92">
        <f ca="1">'WIJAM NPC Before Balancing'!G221</f>
        <v>271.5276790840652</v>
      </c>
      <c r="H221" s="92">
        <f ca="1">'WIJAM NPC Before Balancing'!H221</f>
        <v>373.82150295771959</v>
      </c>
      <c r="I221" s="92">
        <f ca="1">'WIJAM NPC Before Balancing'!I221</f>
        <v>469.06697940671478</v>
      </c>
      <c r="J221" s="92">
        <f ca="1">'WIJAM NPC Before Balancing'!J221</f>
        <v>674.61924782429548</v>
      </c>
      <c r="K221" s="92">
        <f ca="1">'WIJAM NPC Before Balancing'!K221</f>
        <v>885.92944652439451</v>
      </c>
      <c r="L221" s="92">
        <f ca="1">'WIJAM NPC Before Balancing'!L221</f>
        <v>1001.017088905233</v>
      </c>
      <c r="M221" s="92">
        <f ca="1">'WIJAM NPC Before Balancing'!M221</f>
        <v>1124.7795847073435</v>
      </c>
      <c r="N221" s="92">
        <f ca="1">'WIJAM NPC Before Balancing'!N221</f>
        <v>775.88197616560296</v>
      </c>
      <c r="O221" s="92">
        <f ca="1">'WIJAM NPC Before Balancing'!O221</f>
        <v>637.5012016138428</v>
      </c>
      <c r="P221" s="92">
        <f ca="1">'WIJAM NPC Before Balancing'!P221</f>
        <v>514.03254172709728</v>
      </c>
      <c r="Q221" s="92">
        <f ca="1">'WIJAM NPC Before Balancing'!Q221</f>
        <v>287.27804253370766</v>
      </c>
      <c r="R221" s="92">
        <f ca="1">'WIJAM NPC Before Balancing'!R221</f>
        <v>177.32157850530044</v>
      </c>
      <c r="S221" s="90"/>
      <c r="T221" s="76"/>
    </row>
    <row r="222" spans="1:20" ht="12.75">
      <c r="A222" s="21"/>
      <c r="C222" s="20" t="s">
        <v>223</v>
      </c>
      <c r="F222" s="91">
        <f t="shared" ref="F222" ca="1" si="54">SUM(G222:R222)</f>
        <v>0</v>
      </c>
      <c r="G222" s="92">
        <f ca="1">'WIJAM NPC Before Balancing'!G222</f>
        <v>0</v>
      </c>
      <c r="H222" s="92">
        <f ca="1">'WIJAM NPC Before Balancing'!H222</f>
        <v>0</v>
      </c>
      <c r="I222" s="92">
        <f ca="1">'WIJAM NPC Before Balancing'!I222</f>
        <v>0</v>
      </c>
      <c r="J222" s="92">
        <f ca="1">'WIJAM NPC Before Balancing'!J222</f>
        <v>0</v>
      </c>
      <c r="K222" s="92">
        <f ca="1">'WIJAM NPC Before Balancing'!K222</f>
        <v>0</v>
      </c>
      <c r="L222" s="92">
        <f ca="1">'WIJAM NPC Before Balancing'!L222</f>
        <v>0</v>
      </c>
      <c r="M222" s="92">
        <f ca="1">'WIJAM NPC Before Balancing'!M222</f>
        <v>0</v>
      </c>
      <c r="N222" s="92">
        <f ca="1">'WIJAM NPC Before Balancing'!N222</f>
        <v>0</v>
      </c>
      <c r="O222" s="92">
        <f ca="1">'WIJAM NPC Before Balancing'!O222</f>
        <v>0</v>
      </c>
      <c r="P222" s="92">
        <f ca="1">'WIJAM NPC Before Balancing'!P222</f>
        <v>0</v>
      </c>
      <c r="Q222" s="92">
        <f ca="1">'WIJAM NPC Before Balancing'!Q222</f>
        <v>0</v>
      </c>
      <c r="R222" s="92">
        <f ca="1">'WIJAM NPC Before Balancing'!R222</f>
        <v>0</v>
      </c>
      <c r="S222" s="90"/>
      <c r="T222" s="76"/>
    </row>
    <row r="223" spans="1:20" ht="12.75">
      <c r="A223" s="15"/>
      <c r="C223" s="20" t="s">
        <v>161</v>
      </c>
      <c r="F223" s="91">
        <f t="shared" ca="1" si="51"/>
        <v>15414.873410633696</v>
      </c>
      <c r="G223" s="92">
        <f ca="1">'WIJAM NPC Before Balancing'!G223</f>
        <v>641.634483171797</v>
      </c>
      <c r="H223" s="92">
        <f ca="1">'WIJAM NPC Before Balancing'!H223</f>
        <v>1061.2546897363929</v>
      </c>
      <c r="I223" s="92">
        <f ca="1">'WIJAM NPC Before Balancing'!I223</f>
        <v>1115.6102326031164</v>
      </c>
      <c r="J223" s="92">
        <f ca="1">'WIJAM NPC Before Balancing'!J223</f>
        <v>1641.2982398442405</v>
      </c>
      <c r="K223" s="92">
        <f ca="1">'WIJAM NPC Before Balancing'!K223</f>
        <v>1513.7727560988776</v>
      </c>
      <c r="L223" s="92">
        <f ca="1">'WIJAM NPC Before Balancing'!L223</f>
        <v>1495.0871289490012</v>
      </c>
      <c r="M223" s="92">
        <f ca="1">'WIJAM NPC Before Balancing'!M223</f>
        <v>1898.4585266778959</v>
      </c>
      <c r="N223" s="92">
        <f ca="1">'WIJAM NPC Before Balancing'!N223</f>
        <v>1481.387116454742</v>
      </c>
      <c r="O223" s="92">
        <f ca="1">'WIJAM NPC Before Balancing'!O223</f>
        <v>1511.4842100032533</v>
      </c>
      <c r="P223" s="92">
        <f ca="1">'WIJAM NPC Before Balancing'!P223</f>
        <v>1367.5467870272485</v>
      </c>
      <c r="Q223" s="92">
        <f ca="1">'WIJAM NPC Before Balancing'!Q223</f>
        <v>883.92475350687369</v>
      </c>
      <c r="R223" s="92">
        <f ca="1">'WIJAM NPC Before Balancing'!R223</f>
        <v>803.4144865602583</v>
      </c>
      <c r="S223" s="90"/>
      <c r="T223" s="76"/>
    </row>
    <row r="224" spans="1:20" ht="12.75">
      <c r="A224" s="15"/>
      <c r="C224" s="20" t="s">
        <v>162</v>
      </c>
      <c r="F224" s="91">
        <f t="shared" ca="1" si="51"/>
        <v>12.203933292964791</v>
      </c>
      <c r="G224" s="92">
        <f ca="1">'WIJAM NPC Before Balancing'!G224</f>
        <v>1.3243583076759873</v>
      </c>
      <c r="H224" s="92">
        <f ca="1">'WIJAM NPC Before Balancing'!H224</f>
        <v>1.3565252441708453</v>
      </c>
      <c r="I224" s="92">
        <f ca="1">'WIJAM NPC Before Balancing'!I224</f>
        <v>1.0840665675841086</v>
      </c>
      <c r="J224" s="92">
        <f ca="1">'WIJAM NPC Before Balancing'!J224</f>
        <v>1.2430826018681305</v>
      </c>
      <c r="K224" s="92">
        <f ca="1">'WIJAM NPC Before Balancing'!K224</f>
        <v>0.82373048566248197</v>
      </c>
      <c r="L224" s="92">
        <f ca="1">'WIJAM NPC Before Balancing'!L224</f>
        <v>0.60311338007471404</v>
      </c>
      <c r="M224" s="92">
        <f ca="1">'WIJAM NPC Before Balancing'!M224</f>
        <v>0.77790610922759351</v>
      </c>
      <c r="N224" s="92">
        <f ca="1">'WIJAM NPC Before Balancing'!N224</f>
        <v>0.96807247232289073</v>
      </c>
      <c r="O224" s="92">
        <f ca="1">'WIJAM NPC Before Balancing'!O224</f>
        <v>0.8338719759673997</v>
      </c>
      <c r="P224" s="92">
        <f ca="1">'WIJAM NPC Before Balancing'!P224</f>
        <v>0.76375172175004291</v>
      </c>
      <c r="Q224" s="92">
        <f ca="1">'WIJAM NPC Before Balancing'!Q224</f>
        <v>1.1141955284634946</v>
      </c>
      <c r="R224" s="92">
        <f ca="1">'WIJAM NPC Before Balancing'!R224</f>
        <v>1.3112588981971025</v>
      </c>
      <c r="S224" s="90"/>
      <c r="T224" s="76"/>
    </row>
    <row r="225" spans="1:20" ht="12.75">
      <c r="C225" s="20" t="s">
        <v>163</v>
      </c>
      <c r="F225" s="91">
        <f t="shared" ca="1" si="51"/>
        <v>0</v>
      </c>
      <c r="G225" s="92">
        <f ca="1">'WIJAM NPC Before Balancing'!G225</f>
        <v>0</v>
      </c>
      <c r="H225" s="92">
        <f ca="1">'WIJAM NPC Before Balancing'!H225</f>
        <v>0</v>
      </c>
      <c r="I225" s="92">
        <f ca="1">'WIJAM NPC Before Balancing'!I225</f>
        <v>0</v>
      </c>
      <c r="J225" s="92">
        <f ca="1">'WIJAM NPC Before Balancing'!J225</f>
        <v>0</v>
      </c>
      <c r="K225" s="92">
        <f ca="1">'WIJAM NPC Before Balancing'!K225</f>
        <v>0</v>
      </c>
      <c r="L225" s="92">
        <f ca="1">'WIJAM NPC Before Balancing'!L225</f>
        <v>0</v>
      </c>
      <c r="M225" s="92">
        <f ca="1">'WIJAM NPC Before Balancing'!M225</f>
        <v>0</v>
      </c>
      <c r="N225" s="92">
        <f ca="1">'WIJAM NPC Before Balancing'!N225</f>
        <v>0</v>
      </c>
      <c r="O225" s="92">
        <f ca="1">'WIJAM NPC Before Balancing'!O225</f>
        <v>0</v>
      </c>
      <c r="P225" s="92">
        <f ca="1">'WIJAM NPC Before Balancing'!P225</f>
        <v>0</v>
      </c>
      <c r="Q225" s="92">
        <f ca="1">'WIJAM NPC Before Balancing'!Q225</f>
        <v>0</v>
      </c>
      <c r="R225" s="92">
        <f ca="1">'WIJAM NPC Before Balancing'!R225</f>
        <v>0</v>
      </c>
      <c r="S225" s="90"/>
      <c r="T225" s="76"/>
    </row>
    <row r="226" spans="1:20" ht="12.75">
      <c r="A226" s="22"/>
      <c r="C226" s="20" t="s">
        <v>11</v>
      </c>
      <c r="D226" s="22"/>
      <c r="E226" s="22"/>
      <c r="F226" s="91">
        <f t="shared" ca="1" si="51"/>
        <v>22910.9002436505</v>
      </c>
      <c r="G226" s="92">
        <f ca="1">'WIJAM NPC Before Balancing'!G226</f>
        <v>2857.8089553528407</v>
      </c>
      <c r="H226" s="92">
        <f ca="1">'WIJAM NPC Before Balancing'!H226</f>
        <v>3357.213931970045</v>
      </c>
      <c r="I226" s="92">
        <f ca="1">'WIJAM NPC Before Balancing'!I226</f>
        <v>2264.7268137590627</v>
      </c>
      <c r="J226" s="92">
        <f ca="1">'WIJAM NPC Before Balancing'!J226</f>
        <v>2200.4344785003395</v>
      </c>
      <c r="K226" s="92">
        <f ca="1">'WIJAM NPC Before Balancing'!K226</f>
        <v>1113.2579975534902</v>
      </c>
      <c r="L226" s="92">
        <f ca="1">'WIJAM NPC Before Balancing'!L226</f>
        <v>1158.6042232575123</v>
      </c>
      <c r="M226" s="92">
        <f ca="1">'WIJAM NPC Before Balancing'!M226</f>
        <v>1076.5938221999284</v>
      </c>
      <c r="N226" s="92">
        <f ca="1">'WIJAM NPC Before Balancing'!N226</f>
        <v>1130.4120717402418</v>
      </c>
      <c r="O226" s="92">
        <f ca="1">'WIJAM NPC Before Balancing'!O226</f>
        <v>1169.87151891337</v>
      </c>
      <c r="P226" s="92">
        <f ca="1">'WIJAM NPC Before Balancing'!P226</f>
        <v>1111.0747742602921</v>
      </c>
      <c r="Q226" s="92">
        <f ca="1">'WIJAM NPC Before Balancing'!Q226</f>
        <v>2916.350712030905</v>
      </c>
      <c r="R226" s="92">
        <f ca="1">'WIJAM NPC Before Balancing'!R226</f>
        <v>2554.550944112475</v>
      </c>
      <c r="S226" s="90"/>
      <c r="T226" s="76"/>
    </row>
    <row r="227" spans="1:20" ht="12.75">
      <c r="C227" s="20" t="s">
        <v>91</v>
      </c>
      <c r="D227" s="27"/>
      <c r="E227" s="27"/>
      <c r="F227" s="91">
        <f t="shared" ca="1" si="51"/>
        <v>19721.863688640522</v>
      </c>
      <c r="G227" s="92">
        <f ca="1">'WIJAM NPC Before Balancing'!G227</f>
        <v>1866.7251764545163</v>
      </c>
      <c r="H227" s="92">
        <f ca="1">'WIJAM NPC Before Balancing'!H227</f>
        <v>1097.3227581486708</v>
      </c>
      <c r="I227" s="92">
        <f ca="1">'WIJAM NPC Before Balancing'!I227</f>
        <v>1341.7757443980749</v>
      </c>
      <c r="J227" s="92">
        <f ca="1">'WIJAM NPC Before Balancing'!J227</f>
        <v>1687.8041771699793</v>
      </c>
      <c r="K227" s="92">
        <f ca="1">'WIJAM NPC Before Balancing'!K227</f>
        <v>2047.4120545256508</v>
      </c>
      <c r="L227" s="92">
        <f ca="1">'WIJAM NPC Before Balancing'!L227</f>
        <v>1899.3976098574988</v>
      </c>
      <c r="M227" s="92">
        <f ca="1">'WIJAM NPC Before Balancing'!M227</f>
        <v>1515.3673789253216</v>
      </c>
      <c r="N227" s="92">
        <f ca="1">'WIJAM NPC Before Balancing'!N227</f>
        <v>1568.7021960286361</v>
      </c>
      <c r="O227" s="92">
        <f ca="1">'WIJAM NPC Before Balancing'!O227</f>
        <v>1500.706460304888</v>
      </c>
      <c r="P227" s="92">
        <f ca="1">'WIJAM NPC Before Balancing'!P227</f>
        <v>1419.4594754456382</v>
      </c>
      <c r="Q227" s="92">
        <f ca="1">'WIJAM NPC Before Balancing'!Q227</f>
        <v>1646.3870878712296</v>
      </c>
      <c r="R227" s="92">
        <f ca="1">'WIJAM NPC Before Balancing'!R227</f>
        <v>2130.8035695104181</v>
      </c>
      <c r="S227" s="90"/>
      <c r="T227" s="76"/>
    </row>
    <row r="228" spans="1:20" ht="12.75">
      <c r="C228" s="20" t="s">
        <v>92</v>
      </c>
      <c r="D228" s="22"/>
      <c r="E228" s="22"/>
      <c r="F228" s="91">
        <f t="shared" ca="1" si="51"/>
        <v>10419.247130037684</v>
      </c>
      <c r="G228" s="92">
        <f ca="1">'WIJAM NPC Before Balancing'!G228</f>
        <v>711.28264931450371</v>
      </c>
      <c r="H228" s="92">
        <f ca="1">'WIJAM NPC Before Balancing'!H228</f>
        <v>1055.8293659232554</v>
      </c>
      <c r="I228" s="92">
        <f ca="1">'WIJAM NPC Before Balancing'!I228</f>
        <v>1597.8956493391399</v>
      </c>
      <c r="J228" s="92">
        <f ca="1">'WIJAM NPC Before Balancing'!J228</f>
        <v>1050.3100177126544</v>
      </c>
      <c r="K228" s="92">
        <f ca="1">'WIJAM NPC Before Balancing'!K228</f>
        <v>671.1763297640947</v>
      </c>
      <c r="L228" s="92">
        <f ca="1">'WIJAM NPC Before Balancing'!L228</f>
        <v>508.84618691755372</v>
      </c>
      <c r="M228" s="92">
        <f ca="1">'WIJAM NPC Before Balancing'!M228</f>
        <v>799.56443898972452</v>
      </c>
      <c r="N228" s="92">
        <f ca="1">'WIJAM NPC Before Balancing'!N228</f>
        <v>849.0381422765488</v>
      </c>
      <c r="O228" s="92">
        <f ca="1">'WIJAM NPC Before Balancing'!O228</f>
        <v>680.43266410926742</v>
      </c>
      <c r="P228" s="92">
        <f ca="1">'WIJAM NPC Before Balancing'!P228</f>
        <v>736.27154825218588</v>
      </c>
      <c r="Q228" s="92">
        <f ca="1">'WIJAM NPC Before Balancing'!Q228</f>
        <v>918.1073038580862</v>
      </c>
      <c r="R228" s="92">
        <f ca="1">'WIJAM NPC Before Balancing'!R228</f>
        <v>840.49283358067089</v>
      </c>
      <c r="S228" s="90"/>
      <c r="T228" s="76"/>
    </row>
    <row r="229" spans="1:20" ht="12.75">
      <c r="C229" s="20"/>
      <c r="D229" s="22"/>
      <c r="E229" s="22"/>
      <c r="F229" s="118"/>
      <c r="G229" s="118"/>
      <c r="H229" s="118"/>
      <c r="I229" s="118"/>
      <c r="J229" s="118"/>
      <c r="K229" s="118"/>
      <c r="L229" s="118"/>
      <c r="M229" s="118"/>
      <c r="N229" s="118"/>
      <c r="O229" s="118"/>
      <c r="P229" s="118"/>
      <c r="Q229" s="118"/>
      <c r="R229" s="118"/>
      <c r="S229" s="90"/>
      <c r="T229" s="76"/>
    </row>
    <row r="230" spans="1:20" ht="12.75">
      <c r="C230" s="20" t="s">
        <v>93</v>
      </c>
      <c r="F230" s="91">
        <f t="shared" ref="F230" ca="1" si="55">SUM(G230:R230)</f>
        <v>250487.08308047225</v>
      </c>
      <c r="G230" s="92">
        <f ca="1">'WIJAM NPC Before Balancing'!G230</f>
        <v>20774.663274293394</v>
      </c>
      <c r="H230" s="92">
        <f ca="1">'WIJAM NPC Before Balancing'!H230</f>
        <v>22413.418895296159</v>
      </c>
      <c r="I230" s="92">
        <f ca="1">'WIJAM NPC Before Balancing'!I230</f>
        <v>20276.195490228085</v>
      </c>
      <c r="J230" s="92">
        <f ca="1">'WIJAM NPC Before Balancing'!J230</f>
        <v>23384.421436013996</v>
      </c>
      <c r="K230" s="92">
        <f ca="1">'WIJAM NPC Before Balancing'!K230</f>
        <v>21084.307843716913</v>
      </c>
      <c r="L230" s="92">
        <f ca="1">'WIJAM NPC Before Balancing'!L230</f>
        <v>20666.341746373662</v>
      </c>
      <c r="M230" s="92">
        <f ca="1">'WIJAM NPC Before Balancing'!M230</f>
        <v>21353.039140384706</v>
      </c>
      <c r="N230" s="92">
        <f ca="1">'WIJAM NPC Before Balancing'!N230</f>
        <v>20009.501923826167</v>
      </c>
      <c r="O230" s="92">
        <f ca="1">'WIJAM NPC Before Balancing'!O230</f>
        <v>19131.641202347466</v>
      </c>
      <c r="P230" s="92">
        <f ca="1">'WIJAM NPC Before Balancing'!P230</f>
        <v>16961.513417159695</v>
      </c>
      <c r="Q230" s="92">
        <f ca="1">'WIJAM NPC Before Balancing'!Q230</f>
        <v>22517.875984622551</v>
      </c>
      <c r="R230" s="92">
        <f ca="1">'WIJAM NPC Before Balancing'!R230</f>
        <v>21914.162726209448</v>
      </c>
      <c r="S230" s="90"/>
      <c r="T230" s="76"/>
    </row>
    <row r="231" spans="1:20" ht="12.75">
      <c r="C231" s="33"/>
      <c r="D231" s="22"/>
      <c r="E231" s="22"/>
      <c r="F231" s="91"/>
      <c r="G231" s="92"/>
      <c r="H231" s="92"/>
      <c r="I231" s="92"/>
      <c r="J231" s="92"/>
      <c r="K231" s="92"/>
      <c r="L231" s="92"/>
      <c r="M231" s="92"/>
      <c r="N231" s="92"/>
      <c r="O231" s="92"/>
      <c r="P231" s="92"/>
      <c r="Q231" s="92"/>
      <c r="R231" s="92"/>
      <c r="S231" s="90"/>
      <c r="T231" s="76"/>
    </row>
    <row r="232" spans="1:20" ht="12.75">
      <c r="B232" s="28" t="s">
        <v>12</v>
      </c>
      <c r="C232" s="33"/>
      <c r="D232" s="22"/>
      <c r="E232" s="22"/>
      <c r="F232" s="91"/>
      <c r="G232" s="91"/>
      <c r="H232" s="91"/>
      <c r="I232" s="91"/>
      <c r="J232" s="91"/>
      <c r="K232" s="91"/>
      <c r="L232" s="91"/>
      <c r="M232" s="91"/>
      <c r="N232" s="91"/>
      <c r="O232" s="91"/>
      <c r="P232" s="91"/>
      <c r="Q232" s="91"/>
      <c r="R232" s="91"/>
      <c r="S232" s="90"/>
      <c r="T232" s="76"/>
    </row>
    <row r="233" spans="1:20" ht="12.75">
      <c r="C233" s="33" t="s">
        <v>13</v>
      </c>
      <c r="D233" s="22"/>
      <c r="E233" s="22"/>
      <c r="F233" s="91">
        <f ca="1">SUM(G233:R233)</f>
        <v>0</v>
      </c>
      <c r="G233" s="91">
        <f ca="1">'WIJAM NPC Before Balancing'!G233</f>
        <v>0</v>
      </c>
      <c r="H233" s="91">
        <f ca="1">'WIJAM NPC Before Balancing'!H233</f>
        <v>0</v>
      </c>
      <c r="I233" s="91">
        <f ca="1">'WIJAM NPC Before Balancing'!I233</f>
        <v>0</v>
      </c>
      <c r="J233" s="91">
        <f ca="1">'WIJAM NPC Before Balancing'!J233</f>
        <v>0</v>
      </c>
      <c r="K233" s="91">
        <f ca="1">'WIJAM NPC Before Balancing'!K233</f>
        <v>0</v>
      </c>
      <c r="L233" s="91">
        <f ca="1">'WIJAM NPC Before Balancing'!L233</f>
        <v>0</v>
      </c>
      <c r="M233" s="91">
        <f ca="1">'WIJAM NPC Before Balancing'!M233</f>
        <v>0</v>
      </c>
      <c r="N233" s="91">
        <f ca="1">'WIJAM NPC Before Balancing'!N233</f>
        <v>0</v>
      </c>
      <c r="O233" s="91">
        <f ca="1">'WIJAM NPC Before Balancing'!O233</f>
        <v>0</v>
      </c>
      <c r="P233" s="91">
        <f ca="1">'WIJAM NPC Before Balancing'!P233</f>
        <v>0</v>
      </c>
      <c r="Q233" s="91">
        <f ca="1">'WIJAM NPC Before Balancing'!Q233</f>
        <v>0</v>
      </c>
      <c r="R233" s="91">
        <f ca="1">'WIJAM NPC Before Balancing'!R233</f>
        <v>0</v>
      </c>
      <c r="S233" s="90"/>
      <c r="T233" s="76"/>
    </row>
    <row r="234" spans="1:20" ht="12.75">
      <c r="C234" s="33" t="s">
        <v>14</v>
      </c>
      <c r="D234" s="22"/>
      <c r="E234" s="22"/>
      <c r="F234" s="91">
        <f t="shared" ref="F234:F277" ca="1" si="56">SUM(G234:R234)</f>
        <v>0</v>
      </c>
      <c r="G234" s="91">
        <f ca="1">'WIJAM NPC Before Balancing'!G234</f>
        <v>0</v>
      </c>
      <c r="H234" s="91">
        <f ca="1">'WIJAM NPC Before Balancing'!H234</f>
        <v>0</v>
      </c>
      <c r="I234" s="91">
        <f ca="1">'WIJAM NPC Before Balancing'!I234</f>
        <v>0</v>
      </c>
      <c r="J234" s="91">
        <f ca="1">'WIJAM NPC Before Balancing'!J234</f>
        <v>0</v>
      </c>
      <c r="K234" s="91">
        <f ca="1">'WIJAM NPC Before Balancing'!K234</f>
        <v>0</v>
      </c>
      <c r="L234" s="91">
        <f ca="1">'WIJAM NPC Before Balancing'!L234</f>
        <v>0</v>
      </c>
      <c r="M234" s="91">
        <f ca="1">'WIJAM NPC Before Balancing'!M234</f>
        <v>0</v>
      </c>
      <c r="N234" s="91">
        <f ca="1">'WIJAM NPC Before Balancing'!N234</f>
        <v>0</v>
      </c>
      <c r="O234" s="91">
        <f ca="1">'WIJAM NPC Before Balancing'!O234</f>
        <v>0</v>
      </c>
      <c r="P234" s="91">
        <f ca="1">'WIJAM NPC Before Balancing'!P234</f>
        <v>0</v>
      </c>
      <c r="Q234" s="91">
        <f ca="1">'WIJAM NPC Before Balancing'!Q234</f>
        <v>0</v>
      </c>
      <c r="R234" s="91">
        <f ca="1">'WIJAM NPC Before Balancing'!R234</f>
        <v>0</v>
      </c>
      <c r="S234" s="90"/>
      <c r="T234" s="76"/>
    </row>
    <row r="235" spans="1:20" ht="12.75">
      <c r="C235" s="33" t="s">
        <v>15</v>
      </c>
      <c r="D235" s="22"/>
      <c r="E235" s="22"/>
      <c r="F235" s="91">
        <f t="shared" ca="1" si="56"/>
        <v>0</v>
      </c>
      <c r="G235" s="91">
        <f ca="1">'WIJAM NPC Before Balancing'!G235</f>
        <v>0</v>
      </c>
      <c r="H235" s="91">
        <f ca="1">'WIJAM NPC Before Balancing'!H235</f>
        <v>0</v>
      </c>
      <c r="I235" s="91">
        <f ca="1">'WIJAM NPC Before Balancing'!I235</f>
        <v>0</v>
      </c>
      <c r="J235" s="91">
        <f ca="1">'WIJAM NPC Before Balancing'!J235</f>
        <v>0</v>
      </c>
      <c r="K235" s="91">
        <f ca="1">'WIJAM NPC Before Balancing'!K235</f>
        <v>0</v>
      </c>
      <c r="L235" s="91">
        <f ca="1">'WIJAM NPC Before Balancing'!L235</f>
        <v>0</v>
      </c>
      <c r="M235" s="91">
        <f ca="1">'WIJAM NPC Before Balancing'!M235</f>
        <v>0</v>
      </c>
      <c r="N235" s="91">
        <f ca="1">'WIJAM NPC Before Balancing'!N235</f>
        <v>0</v>
      </c>
      <c r="O235" s="91">
        <f ca="1">'WIJAM NPC Before Balancing'!O235</f>
        <v>0</v>
      </c>
      <c r="P235" s="91">
        <f ca="1">'WIJAM NPC Before Balancing'!P235</f>
        <v>0</v>
      </c>
      <c r="Q235" s="91">
        <f ca="1">'WIJAM NPC Before Balancing'!Q235</f>
        <v>0</v>
      </c>
      <c r="R235" s="91">
        <f ca="1">'WIJAM NPC Before Balancing'!R235</f>
        <v>0</v>
      </c>
      <c r="S235" s="90"/>
      <c r="T235" s="76"/>
    </row>
    <row r="236" spans="1:20" ht="12.75">
      <c r="C236" s="33" t="s">
        <v>16</v>
      </c>
      <c r="D236" s="22"/>
      <c r="E236" s="22"/>
      <c r="F236" s="91">
        <f t="shared" ca="1" si="56"/>
        <v>0</v>
      </c>
      <c r="G236" s="91">
        <f ca="1">'WIJAM NPC Before Balancing'!G236</f>
        <v>0</v>
      </c>
      <c r="H236" s="91">
        <f ca="1">'WIJAM NPC Before Balancing'!H236</f>
        <v>0</v>
      </c>
      <c r="I236" s="91">
        <f ca="1">'WIJAM NPC Before Balancing'!I236</f>
        <v>0</v>
      </c>
      <c r="J236" s="91">
        <f ca="1">'WIJAM NPC Before Balancing'!J236</f>
        <v>0</v>
      </c>
      <c r="K236" s="91">
        <f ca="1">'WIJAM NPC Before Balancing'!K236</f>
        <v>0</v>
      </c>
      <c r="L236" s="91">
        <f ca="1">'WIJAM NPC Before Balancing'!L236</f>
        <v>0</v>
      </c>
      <c r="M236" s="91">
        <f ca="1">'WIJAM NPC Before Balancing'!M236</f>
        <v>0</v>
      </c>
      <c r="N236" s="91">
        <f ca="1">'WIJAM NPC Before Balancing'!N236</f>
        <v>0</v>
      </c>
      <c r="O236" s="91">
        <f ca="1">'WIJAM NPC Before Balancing'!O236</f>
        <v>0</v>
      </c>
      <c r="P236" s="91">
        <f ca="1">'WIJAM NPC Before Balancing'!P236</f>
        <v>0</v>
      </c>
      <c r="Q236" s="91">
        <f ca="1">'WIJAM NPC Before Balancing'!Q236</f>
        <v>0</v>
      </c>
      <c r="R236" s="91">
        <f ca="1">'WIJAM NPC Before Balancing'!R236</f>
        <v>0</v>
      </c>
      <c r="S236" s="90"/>
      <c r="T236" s="76"/>
    </row>
    <row r="237" spans="1:20" ht="12.75">
      <c r="C237" s="33" t="s">
        <v>17</v>
      </c>
      <c r="D237" s="22"/>
      <c r="E237" s="22"/>
      <c r="F237" s="91">
        <f t="shared" ca="1" si="56"/>
        <v>5223.7820000000002</v>
      </c>
      <c r="G237" s="91">
        <f ca="1">'WIJAM NPC Before Balancing'!G237</f>
        <v>0</v>
      </c>
      <c r="H237" s="91">
        <f ca="1">'WIJAM NPC Before Balancing'!H237</f>
        <v>0</v>
      </c>
      <c r="I237" s="91">
        <f ca="1">'WIJAM NPC Before Balancing'!I237</f>
        <v>0</v>
      </c>
      <c r="J237" s="91">
        <f ca="1">'WIJAM NPC Before Balancing'!J237</f>
        <v>14.771000000000001</v>
      </c>
      <c r="K237" s="91">
        <f ca="1">'WIJAM NPC Before Balancing'!K237</f>
        <v>420.70699999999999</v>
      </c>
      <c r="L237" s="91">
        <f ca="1">'WIJAM NPC Before Balancing'!L237</f>
        <v>1343.97</v>
      </c>
      <c r="M237" s="91">
        <f ca="1">'WIJAM NPC Before Balancing'!M237</f>
        <v>1426.1219999999998</v>
      </c>
      <c r="N237" s="91">
        <f ca="1">'WIJAM NPC Before Balancing'!N237</f>
        <v>1348.0369999999998</v>
      </c>
      <c r="O237" s="91">
        <f ca="1">'WIJAM NPC Before Balancing'!O237</f>
        <v>655.35599999999999</v>
      </c>
      <c r="P237" s="91">
        <f ca="1">'WIJAM NPC Before Balancing'!P237</f>
        <v>14.818999999999999</v>
      </c>
      <c r="Q237" s="91">
        <f ca="1">'WIJAM NPC Before Balancing'!Q237</f>
        <v>0</v>
      </c>
      <c r="R237" s="91">
        <f ca="1">'WIJAM NPC Before Balancing'!R237</f>
        <v>0</v>
      </c>
      <c r="S237" s="90"/>
      <c r="T237" s="76"/>
    </row>
    <row r="238" spans="1:20" ht="12.75">
      <c r="C238" s="33" t="s">
        <v>18</v>
      </c>
      <c r="D238" s="22"/>
      <c r="E238" s="22"/>
      <c r="F238" s="91">
        <f t="shared" ca="1" si="56"/>
        <v>0</v>
      </c>
      <c r="G238" s="91">
        <f ca="1">'WIJAM NPC Before Balancing'!G238</f>
        <v>0</v>
      </c>
      <c r="H238" s="91">
        <f ca="1">'WIJAM NPC Before Balancing'!H238</f>
        <v>0</v>
      </c>
      <c r="I238" s="91">
        <f ca="1">'WIJAM NPC Before Balancing'!I238</f>
        <v>0</v>
      </c>
      <c r="J238" s="91">
        <f ca="1">'WIJAM NPC Before Balancing'!J238</f>
        <v>0</v>
      </c>
      <c r="K238" s="91">
        <f ca="1">'WIJAM NPC Before Balancing'!K238</f>
        <v>0</v>
      </c>
      <c r="L238" s="91">
        <f ca="1">'WIJAM NPC Before Balancing'!L238</f>
        <v>0</v>
      </c>
      <c r="M238" s="91">
        <f ca="1">'WIJAM NPC Before Balancing'!M238</f>
        <v>0</v>
      </c>
      <c r="N238" s="91">
        <f ca="1">'WIJAM NPC Before Balancing'!N238</f>
        <v>0</v>
      </c>
      <c r="O238" s="91">
        <f ca="1">'WIJAM NPC Before Balancing'!O238</f>
        <v>0</v>
      </c>
      <c r="P238" s="91">
        <f ca="1">'WIJAM NPC Before Balancing'!P238</f>
        <v>0</v>
      </c>
      <c r="Q238" s="91">
        <f ca="1">'WIJAM NPC Before Balancing'!Q238</f>
        <v>0</v>
      </c>
      <c r="R238" s="91">
        <f ca="1">'WIJAM NPC Before Balancing'!R238</f>
        <v>0</v>
      </c>
      <c r="S238" s="90"/>
      <c r="T238" s="76"/>
    </row>
    <row r="239" spans="1:20" ht="12.75">
      <c r="C239" s="33" t="s">
        <v>94</v>
      </c>
      <c r="D239" s="20"/>
      <c r="E239" s="20"/>
      <c r="F239" s="91">
        <f t="shared" ca="1" si="56"/>
        <v>0</v>
      </c>
      <c r="G239" s="91">
        <f ca="1">'WIJAM NPC Before Balancing'!G239</f>
        <v>0</v>
      </c>
      <c r="H239" s="91">
        <f ca="1">'WIJAM NPC Before Balancing'!H239</f>
        <v>0</v>
      </c>
      <c r="I239" s="91">
        <f ca="1">'WIJAM NPC Before Balancing'!I239</f>
        <v>0</v>
      </c>
      <c r="J239" s="91">
        <f ca="1">'WIJAM NPC Before Balancing'!J239</f>
        <v>0</v>
      </c>
      <c r="K239" s="91">
        <f ca="1">'WIJAM NPC Before Balancing'!K239</f>
        <v>0</v>
      </c>
      <c r="L239" s="91">
        <f ca="1">'WIJAM NPC Before Balancing'!L239</f>
        <v>0</v>
      </c>
      <c r="M239" s="91">
        <f ca="1">'WIJAM NPC Before Balancing'!M239</f>
        <v>0</v>
      </c>
      <c r="N239" s="91">
        <f ca="1">'WIJAM NPC Before Balancing'!N239</f>
        <v>0</v>
      </c>
      <c r="O239" s="91">
        <f ca="1">'WIJAM NPC Before Balancing'!O239</f>
        <v>0</v>
      </c>
      <c r="P239" s="91">
        <f ca="1">'WIJAM NPC Before Balancing'!P239</f>
        <v>0</v>
      </c>
      <c r="Q239" s="91">
        <f ca="1">'WIJAM NPC Before Balancing'!Q239</f>
        <v>0</v>
      </c>
      <c r="R239" s="91">
        <f ca="1">'WIJAM NPC Before Balancing'!R239</f>
        <v>0</v>
      </c>
      <c r="S239" s="90"/>
      <c r="T239" s="76"/>
    </row>
    <row r="240" spans="1:20" ht="12.75">
      <c r="C240" s="33" t="s">
        <v>134</v>
      </c>
      <c r="D240" s="22"/>
      <c r="E240" s="22"/>
      <c r="F240" s="91">
        <f t="shared" ca="1" si="56"/>
        <v>0</v>
      </c>
      <c r="G240" s="91">
        <f ca="1">'WIJAM NPC Before Balancing'!G240</f>
        <v>0</v>
      </c>
      <c r="H240" s="91">
        <f ca="1">'WIJAM NPC Before Balancing'!H240</f>
        <v>0</v>
      </c>
      <c r="I240" s="91">
        <f ca="1">'WIJAM NPC Before Balancing'!I240</f>
        <v>0</v>
      </c>
      <c r="J240" s="91">
        <f ca="1">'WIJAM NPC Before Balancing'!J240</f>
        <v>0</v>
      </c>
      <c r="K240" s="91">
        <f ca="1">'WIJAM NPC Before Balancing'!K240</f>
        <v>0</v>
      </c>
      <c r="L240" s="91">
        <f ca="1">'WIJAM NPC Before Balancing'!L240</f>
        <v>0</v>
      </c>
      <c r="M240" s="91">
        <f ca="1">'WIJAM NPC Before Balancing'!M240</f>
        <v>0</v>
      </c>
      <c r="N240" s="91">
        <f ca="1">'WIJAM NPC Before Balancing'!N240</f>
        <v>0</v>
      </c>
      <c r="O240" s="91">
        <f ca="1">'WIJAM NPC Before Balancing'!O240</f>
        <v>0</v>
      </c>
      <c r="P240" s="91">
        <f ca="1">'WIJAM NPC Before Balancing'!P240</f>
        <v>0</v>
      </c>
      <c r="Q240" s="91">
        <f ca="1">'WIJAM NPC Before Balancing'!Q240</f>
        <v>0</v>
      </c>
      <c r="R240" s="91">
        <f ca="1">'WIJAM NPC Before Balancing'!R240</f>
        <v>0</v>
      </c>
      <c r="S240" s="90"/>
      <c r="T240" s="76"/>
    </row>
    <row r="241" spans="3:20" ht="12.75">
      <c r="C241" s="33" t="s">
        <v>219</v>
      </c>
      <c r="D241" s="22"/>
      <c r="E241" s="22"/>
      <c r="F241" s="91">
        <f t="shared" ref="F241" ca="1" si="57">SUM(G241:R241)</f>
        <v>0</v>
      </c>
      <c r="G241" s="91">
        <f ca="1">'WIJAM NPC Before Balancing'!G241</f>
        <v>0</v>
      </c>
      <c r="H241" s="91">
        <f ca="1">'WIJAM NPC Before Balancing'!H241</f>
        <v>0</v>
      </c>
      <c r="I241" s="91">
        <f ca="1">'WIJAM NPC Before Balancing'!I241</f>
        <v>0</v>
      </c>
      <c r="J241" s="91">
        <f ca="1">'WIJAM NPC Before Balancing'!J241</f>
        <v>0</v>
      </c>
      <c r="K241" s="91">
        <f ca="1">'WIJAM NPC Before Balancing'!K241</f>
        <v>0</v>
      </c>
      <c r="L241" s="91">
        <f ca="1">'WIJAM NPC Before Balancing'!L241</f>
        <v>0</v>
      </c>
      <c r="M241" s="91">
        <f ca="1">'WIJAM NPC Before Balancing'!M241</f>
        <v>0</v>
      </c>
      <c r="N241" s="91">
        <f ca="1">'WIJAM NPC Before Balancing'!N241</f>
        <v>0</v>
      </c>
      <c r="O241" s="91">
        <f ca="1">'WIJAM NPC Before Balancing'!O241</f>
        <v>0</v>
      </c>
      <c r="P241" s="91">
        <f ca="1">'WIJAM NPC Before Balancing'!P241</f>
        <v>0</v>
      </c>
      <c r="Q241" s="91">
        <f ca="1">'WIJAM NPC Before Balancing'!Q241</f>
        <v>0</v>
      </c>
      <c r="R241" s="91">
        <f ca="1">'WIJAM NPC Before Balancing'!R241</f>
        <v>0</v>
      </c>
      <c r="S241" s="90"/>
      <c r="T241" s="76"/>
    </row>
    <row r="242" spans="3:20" ht="12.75">
      <c r="C242" s="33" t="s">
        <v>95</v>
      </c>
      <c r="D242" s="22"/>
      <c r="E242" s="22"/>
      <c r="F242" s="91">
        <f t="shared" ca="1" si="56"/>
        <v>0</v>
      </c>
      <c r="G242" s="91">
        <f ca="1">'WIJAM NPC Before Balancing'!G242</f>
        <v>0</v>
      </c>
      <c r="H242" s="91">
        <f ca="1">'WIJAM NPC Before Balancing'!H242</f>
        <v>0</v>
      </c>
      <c r="I242" s="91">
        <f ca="1">'WIJAM NPC Before Balancing'!I242</f>
        <v>0</v>
      </c>
      <c r="J242" s="91">
        <f ca="1">'WIJAM NPC Before Balancing'!J242</f>
        <v>0</v>
      </c>
      <c r="K242" s="91">
        <f ca="1">'WIJAM NPC Before Balancing'!K242</f>
        <v>0</v>
      </c>
      <c r="L242" s="91">
        <f ca="1">'WIJAM NPC Before Balancing'!L242</f>
        <v>0</v>
      </c>
      <c r="M242" s="91">
        <f ca="1">'WIJAM NPC Before Balancing'!M242</f>
        <v>0</v>
      </c>
      <c r="N242" s="91">
        <f ca="1">'WIJAM NPC Before Balancing'!N242</f>
        <v>0</v>
      </c>
      <c r="O242" s="91">
        <f ca="1">'WIJAM NPC Before Balancing'!O242</f>
        <v>0</v>
      </c>
      <c r="P242" s="91">
        <f ca="1">'WIJAM NPC Before Balancing'!P242</f>
        <v>0</v>
      </c>
      <c r="Q242" s="91">
        <f ca="1">'WIJAM NPC Before Balancing'!Q242</f>
        <v>0</v>
      </c>
      <c r="R242" s="91">
        <f ca="1">'WIJAM NPC Before Balancing'!R242</f>
        <v>0</v>
      </c>
      <c r="S242" s="90"/>
      <c r="T242" s="76"/>
    </row>
    <row r="243" spans="3:20" ht="12.75">
      <c r="C243" s="33" t="s">
        <v>123</v>
      </c>
      <c r="D243" s="22"/>
      <c r="E243" s="22"/>
      <c r="F243" s="91">
        <f t="shared" ca="1" si="56"/>
        <v>0</v>
      </c>
      <c r="G243" s="91">
        <f ca="1">'WIJAM NPC Before Balancing'!G243</f>
        <v>0</v>
      </c>
      <c r="H243" s="91">
        <f ca="1">'WIJAM NPC Before Balancing'!H243</f>
        <v>0</v>
      </c>
      <c r="I243" s="91">
        <f ca="1">'WIJAM NPC Before Balancing'!I243</f>
        <v>0</v>
      </c>
      <c r="J243" s="91">
        <f ca="1">'WIJAM NPC Before Balancing'!J243</f>
        <v>0</v>
      </c>
      <c r="K243" s="91">
        <f ca="1">'WIJAM NPC Before Balancing'!K243</f>
        <v>0</v>
      </c>
      <c r="L243" s="91">
        <f ca="1">'WIJAM NPC Before Balancing'!L243</f>
        <v>0</v>
      </c>
      <c r="M243" s="91">
        <f ca="1">'WIJAM NPC Before Balancing'!M243</f>
        <v>0</v>
      </c>
      <c r="N243" s="91">
        <f ca="1">'WIJAM NPC Before Balancing'!N243</f>
        <v>0</v>
      </c>
      <c r="O243" s="91">
        <f ca="1">'WIJAM NPC Before Balancing'!O243</f>
        <v>0</v>
      </c>
      <c r="P243" s="91">
        <f ca="1">'WIJAM NPC Before Balancing'!P243</f>
        <v>0</v>
      </c>
      <c r="Q243" s="91">
        <f ca="1">'WIJAM NPC Before Balancing'!Q243</f>
        <v>0</v>
      </c>
      <c r="R243" s="91">
        <f ca="1">'WIJAM NPC Before Balancing'!R243</f>
        <v>0</v>
      </c>
      <c r="S243" s="90"/>
      <c r="T243" s="76"/>
    </row>
    <row r="244" spans="3:20" ht="12.75">
      <c r="C244" s="33" t="s">
        <v>124</v>
      </c>
      <c r="D244" s="22"/>
      <c r="E244" s="22"/>
      <c r="F244" s="91">
        <f t="shared" ca="1" si="56"/>
        <v>0</v>
      </c>
      <c r="G244" s="91">
        <f ca="1">'WIJAM NPC Before Balancing'!G244</f>
        <v>0</v>
      </c>
      <c r="H244" s="91">
        <f ca="1">'WIJAM NPC Before Balancing'!H244</f>
        <v>0</v>
      </c>
      <c r="I244" s="91">
        <f ca="1">'WIJAM NPC Before Balancing'!I244</f>
        <v>0</v>
      </c>
      <c r="J244" s="91">
        <f ca="1">'WIJAM NPC Before Balancing'!J244</f>
        <v>0</v>
      </c>
      <c r="K244" s="91">
        <f ca="1">'WIJAM NPC Before Balancing'!K244</f>
        <v>0</v>
      </c>
      <c r="L244" s="91">
        <f ca="1">'WIJAM NPC Before Balancing'!L244</f>
        <v>0</v>
      </c>
      <c r="M244" s="91">
        <f ca="1">'WIJAM NPC Before Balancing'!M244</f>
        <v>0</v>
      </c>
      <c r="N244" s="91">
        <f ca="1">'WIJAM NPC Before Balancing'!N244</f>
        <v>0</v>
      </c>
      <c r="O244" s="91">
        <f ca="1">'WIJAM NPC Before Balancing'!O244</f>
        <v>0</v>
      </c>
      <c r="P244" s="91">
        <f ca="1">'WIJAM NPC Before Balancing'!P244</f>
        <v>0</v>
      </c>
      <c r="Q244" s="91">
        <f ca="1">'WIJAM NPC Before Balancing'!Q244</f>
        <v>0</v>
      </c>
      <c r="R244" s="91">
        <f ca="1">'WIJAM NPC Before Balancing'!R244</f>
        <v>0</v>
      </c>
      <c r="S244" s="90"/>
      <c r="T244" s="76"/>
    </row>
    <row r="245" spans="3:20" ht="12.75">
      <c r="C245" s="33" t="s">
        <v>125</v>
      </c>
      <c r="D245" s="22"/>
      <c r="E245" s="22"/>
      <c r="F245" s="91">
        <f t="shared" ca="1" si="56"/>
        <v>0</v>
      </c>
      <c r="G245" s="91">
        <f ca="1">'WIJAM NPC Before Balancing'!G245</f>
        <v>0</v>
      </c>
      <c r="H245" s="91">
        <f ca="1">'WIJAM NPC Before Balancing'!H245</f>
        <v>0</v>
      </c>
      <c r="I245" s="91">
        <f ca="1">'WIJAM NPC Before Balancing'!I245</f>
        <v>0</v>
      </c>
      <c r="J245" s="91">
        <f ca="1">'WIJAM NPC Before Balancing'!J245</f>
        <v>0</v>
      </c>
      <c r="K245" s="91">
        <f ca="1">'WIJAM NPC Before Balancing'!K245</f>
        <v>0</v>
      </c>
      <c r="L245" s="91">
        <f ca="1">'WIJAM NPC Before Balancing'!L245</f>
        <v>0</v>
      </c>
      <c r="M245" s="91">
        <f ca="1">'WIJAM NPC Before Balancing'!M245</f>
        <v>0</v>
      </c>
      <c r="N245" s="91">
        <f ca="1">'WIJAM NPC Before Balancing'!N245</f>
        <v>0</v>
      </c>
      <c r="O245" s="91">
        <f ca="1">'WIJAM NPC Before Balancing'!O245</f>
        <v>0</v>
      </c>
      <c r="P245" s="91">
        <f ca="1">'WIJAM NPC Before Balancing'!P245</f>
        <v>0</v>
      </c>
      <c r="Q245" s="91">
        <f ca="1">'WIJAM NPC Before Balancing'!Q245</f>
        <v>0</v>
      </c>
      <c r="R245" s="91">
        <f ca="1">'WIJAM NPC Before Balancing'!R245</f>
        <v>0</v>
      </c>
      <c r="S245" s="90"/>
      <c r="T245" s="76"/>
    </row>
    <row r="246" spans="3:20" ht="12.75">
      <c r="C246" s="33" t="s">
        <v>126</v>
      </c>
      <c r="D246" s="22"/>
      <c r="E246" s="22"/>
      <c r="F246" s="91">
        <f t="shared" ca="1" si="56"/>
        <v>0</v>
      </c>
      <c r="G246" s="91">
        <f ca="1">'WIJAM NPC Before Balancing'!G246</f>
        <v>0</v>
      </c>
      <c r="H246" s="91">
        <f ca="1">'WIJAM NPC Before Balancing'!H246</f>
        <v>0</v>
      </c>
      <c r="I246" s="91">
        <f ca="1">'WIJAM NPC Before Balancing'!I246</f>
        <v>0</v>
      </c>
      <c r="J246" s="91">
        <f ca="1">'WIJAM NPC Before Balancing'!J246</f>
        <v>0</v>
      </c>
      <c r="K246" s="91">
        <f ca="1">'WIJAM NPC Before Balancing'!K246</f>
        <v>0</v>
      </c>
      <c r="L246" s="91">
        <f ca="1">'WIJAM NPC Before Balancing'!L246</f>
        <v>0</v>
      </c>
      <c r="M246" s="91">
        <f ca="1">'WIJAM NPC Before Balancing'!M246</f>
        <v>0</v>
      </c>
      <c r="N246" s="91">
        <f ca="1">'WIJAM NPC Before Balancing'!N246</f>
        <v>0</v>
      </c>
      <c r="O246" s="91">
        <f ca="1">'WIJAM NPC Before Balancing'!O246</f>
        <v>0</v>
      </c>
      <c r="P246" s="91">
        <f ca="1">'WIJAM NPC Before Balancing'!P246</f>
        <v>0</v>
      </c>
      <c r="Q246" s="91">
        <f ca="1">'WIJAM NPC Before Balancing'!Q246</f>
        <v>0</v>
      </c>
      <c r="R246" s="91">
        <f ca="1">'WIJAM NPC Before Balancing'!R246</f>
        <v>0</v>
      </c>
      <c r="S246" s="90"/>
      <c r="T246" s="76"/>
    </row>
    <row r="247" spans="3:20" ht="12.75">
      <c r="C247" s="33" t="s">
        <v>19</v>
      </c>
      <c r="D247" s="22"/>
      <c r="E247" s="22"/>
      <c r="F247" s="91">
        <f t="shared" ca="1" si="56"/>
        <v>0</v>
      </c>
      <c r="G247" s="91">
        <f ca="1">'WIJAM NPC Before Balancing'!G247</f>
        <v>0</v>
      </c>
      <c r="H247" s="91">
        <f ca="1">'WIJAM NPC Before Balancing'!H247</f>
        <v>0</v>
      </c>
      <c r="I247" s="91">
        <f ca="1">'WIJAM NPC Before Balancing'!I247</f>
        <v>0</v>
      </c>
      <c r="J247" s="91">
        <f ca="1">'WIJAM NPC Before Balancing'!J247</f>
        <v>0</v>
      </c>
      <c r="K247" s="91">
        <f ca="1">'WIJAM NPC Before Balancing'!K247</f>
        <v>0</v>
      </c>
      <c r="L247" s="91">
        <f ca="1">'WIJAM NPC Before Balancing'!L247</f>
        <v>0</v>
      </c>
      <c r="M247" s="91">
        <f ca="1">'WIJAM NPC Before Balancing'!M247</f>
        <v>0</v>
      </c>
      <c r="N247" s="91">
        <f ca="1">'WIJAM NPC Before Balancing'!N247</f>
        <v>0</v>
      </c>
      <c r="O247" s="91">
        <f ca="1">'WIJAM NPC Before Balancing'!O247</f>
        <v>0</v>
      </c>
      <c r="P247" s="91">
        <f ca="1">'WIJAM NPC Before Balancing'!P247</f>
        <v>0</v>
      </c>
      <c r="Q247" s="91">
        <f ca="1">'WIJAM NPC Before Balancing'!Q247</f>
        <v>0</v>
      </c>
      <c r="R247" s="91">
        <f ca="1">'WIJAM NPC Before Balancing'!R247</f>
        <v>0</v>
      </c>
      <c r="S247" s="90"/>
      <c r="T247" s="76"/>
    </row>
    <row r="248" spans="3:20" ht="12.75">
      <c r="C248" s="33" t="s">
        <v>96</v>
      </c>
      <c r="D248" s="22"/>
      <c r="E248" s="22"/>
      <c r="F248" s="91">
        <f t="shared" ca="1" si="56"/>
        <v>0</v>
      </c>
      <c r="G248" s="91">
        <f ca="1">'WIJAM NPC Before Balancing'!G248</f>
        <v>0</v>
      </c>
      <c r="H248" s="91">
        <f ca="1">'WIJAM NPC Before Balancing'!H248</f>
        <v>0</v>
      </c>
      <c r="I248" s="91">
        <f ca="1">'WIJAM NPC Before Balancing'!I248</f>
        <v>0</v>
      </c>
      <c r="J248" s="91">
        <f ca="1">'WIJAM NPC Before Balancing'!J248</f>
        <v>0</v>
      </c>
      <c r="K248" s="91">
        <f ca="1">'WIJAM NPC Before Balancing'!K248</f>
        <v>0</v>
      </c>
      <c r="L248" s="91">
        <f ca="1">'WIJAM NPC Before Balancing'!L248</f>
        <v>0</v>
      </c>
      <c r="M248" s="91">
        <f ca="1">'WIJAM NPC Before Balancing'!M248</f>
        <v>0</v>
      </c>
      <c r="N248" s="91">
        <f ca="1">'WIJAM NPC Before Balancing'!N248</f>
        <v>0</v>
      </c>
      <c r="O248" s="91">
        <f ca="1">'WIJAM NPC Before Balancing'!O248</f>
        <v>0</v>
      </c>
      <c r="P248" s="91">
        <f ca="1">'WIJAM NPC Before Balancing'!P248</f>
        <v>0</v>
      </c>
      <c r="Q248" s="91">
        <f ca="1">'WIJAM NPC Before Balancing'!Q248</f>
        <v>0</v>
      </c>
      <c r="R248" s="91">
        <f ca="1">'WIJAM NPC Before Balancing'!R248</f>
        <v>0</v>
      </c>
      <c r="S248" s="90"/>
      <c r="T248" s="76"/>
    </row>
    <row r="249" spans="3:20" ht="12.75">
      <c r="C249" s="33" t="s">
        <v>128</v>
      </c>
      <c r="D249" s="22"/>
      <c r="E249" s="22"/>
      <c r="F249" s="91">
        <f t="shared" ca="1" si="56"/>
        <v>0</v>
      </c>
      <c r="G249" s="91">
        <f ca="1">'WIJAM NPC Before Balancing'!G249</f>
        <v>0</v>
      </c>
      <c r="H249" s="91">
        <f ca="1">'WIJAM NPC Before Balancing'!H249</f>
        <v>0</v>
      </c>
      <c r="I249" s="91">
        <f ca="1">'WIJAM NPC Before Balancing'!I249</f>
        <v>0</v>
      </c>
      <c r="J249" s="91">
        <f ca="1">'WIJAM NPC Before Balancing'!J249</f>
        <v>0</v>
      </c>
      <c r="K249" s="91">
        <f ca="1">'WIJAM NPC Before Balancing'!K249</f>
        <v>0</v>
      </c>
      <c r="L249" s="91">
        <f ca="1">'WIJAM NPC Before Balancing'!L249</f>
        <v>0</v>
      </c>
      <c r="M249" s="91">
        <f ca="1">'WIJAM NPC Before Balancing'!M249</f>
        <v>0</v>
      </c>
      <c r="N249" s="91">
        <f ca="1">'WIJAM NPC Before Balancing'!N249</f>
        <v>0</v>
      </c>
      <c r="O249" s="91">
        <f ca="1">'WIJAM NPC Before Balancing'!O249</f>
        <v>0</v>
      </c>
      <c r="P249" s="91">
        <f ca="1">'WIJAM NPC Before Balancing'!P249</f>
        <v>0</v>
      </c>
      <c r="Q249" s="91">
        <f ca="1">'WIJAM NPC Before Balancing'!Q249</f>
        <v>0</v>
      </c>
      <c r="R249" s="91">
        <f ca="1">'WIJAM NPC Before Balancing'!R249</f>
        <v>0</v>
      </c>
      <c r="S249" s="90"/>
      <c r="T249" s="76"/>
    </row>
    <row r="250" spans="3:20" ht="12.75">
      <c r="C250" s="33" t="s">
        <v>129</v>
      </c>
      <c r="D250" s="22"/>
      <c r="E250" s="22"/>
      <c r="F250" s="91">
        <f t="shared" ca="1" si="56"/>
        <v>0</v>
      </c>
      <c r="G250" s="91">
        <f ca="1">'WIJAM NPC Before Balancing'!G250</f>
        <v>0</v>
      </c>
      <c r="H250" s="91">
        <f ca="1">'WIJAM NPC Before Balancing'!H250</f>
        <v>0</v>
      </c>
      <c r="I250" s="91">
        <f ca="1">'WIJAM NPC Before Balancing'!I250</f>
        <v>0</v>
      </c>
      <c r="J250" s="91">
        <f ca="1">'WIJAM NPC Before Balancing'!J250</f>
        <v>0</v>
      </c>
      <c r="K250" s="91">
        <f ca="1">'WIJAM NPC Before Balancing'!K250</f>
        <v>0</v>
      </c>
      <c r="L250" s="91">
        <f ca="1">'WIJAM NPC Before Balancing'!L250</f>
        <v>0</v>
      </c>
      <c r="M250" s="91">
        <f ca="1">'WIJAM NPC Before Balancing'!M250</f>
        <v>0</v>
      </c>
      <c r="N250" s="91">
        <f ca="1">'WIJAM NPC Before Balancing'!N250</f>
        <v>0</v>
      </c>
      <c r="O250" s="91">
        <f ca="1">'WIJAM NPC Before Balancing'!O250</f>
        <v>0</v>
      </c>
      <c r="P250" s="91">
        <f ca="1">'WIJAM NPC Before Balancing'!P250</f>
        <v>0</v>
      </c>
      <c r="Q250" s="91">
        <f ca="1">'WIJAM NPC Before Balancing'!Q250</f>
        <v>0</v>
      </c>
      <c r="R250" s="91">
        <f ca="1">'WIJAM NPC Before Balancing'!R250</f>
        <v>0</v>
      </c>
      <c r="S250" s="90"/>
      <c r="T250" s="76"/>
    </row>
    <row r="251" spans="3:20" ht="12.75">
      <c r="C251" s="33" t="s">
        <v>122</v>
      </c>
      <c r="D251" s="20"/>
      <c r="E251" s="20"/>
      <c r="F251" s="91">
        <f t="shared" ca="1" si="56"/>
        <v>0</v>
      </c>
      <c r="G251" s="91">
        <f ca="1">'WIJAM NPC Before Balancing'!G251</f>
        <v>0</v>
      </c>
      <c r="H251" s="91">
        <f ca="1">'WIJAM NPC Before Balancing'!H251</f>
        <v>0</v>
      </c>
      <c r="I251" s="91">
        <f ca="1">'WIJAM NPC Before Balancing'!I251</f>
        <v>0</v>
      </c>
      <c r="J251" s="91">
        <f ca="1">'WIJAM NPC Before Balancing'!J251</f>
        <v>0</v>
      </c>
      <c r="K251" s="91">
        <f ca="1">'WIJAM NPC Before Balancing'!K251</f>
        <v>0</v>
      </c>
      <c r="L251" s="91">
        <f ca="1">'WIJAM NPC Before Balancing'!L251</f>
        <v>0</v>
      </c>
      <c r="M251" s="91">
        <f ca="1">'WIJAM NPC Before Balancing'!M251</f>
        <v>0</v>
      </c>
      <c r="N251" s="91">
        <f ca="1">'WIJAM NPC Before Balancing'!N251</f>
        <v>0</v>
      </c>
      <c r="O251" s="91">
        <f ca="1">'WIJAM NPC Before Balancing'!O251</f>
        <v>0</v>
      </c>
      <c r="P251" s="91">
        <f ca="1">'WIJAM NPC Before Balancing'!P251</f>
        <v>0</v>
      </c>
      <c r="Q251" s="91">
        <f ca="1">'WIJAM NPC Before Balancing'!Q251</f>
        <v>0</v>
      </c>
      <c r="R251" s="91">
        <f ca="1">'WIJAM NPC Before Balancing'!R251</f>
        <v>0</v>
      </c>
      <c r="S251" s="90"/>
      <c r="T251" s="76"/>
    </row>
    <row r="252" spans="3:20" ht="12.75">
      <c r="C252" s="33" t="s">
        <v>119</v>
      </c>
      <c r="D252" s="20"/>
      <c r="E252" s="20"/>
      <c r="F252" s="91">
        <f t="shared" ca="1" si="56"/>
        <v>0</v>
      </c>
      <c r="G252" s="91">
        <f ca="1">'WIJAM NPC Before Balancing'!G252</f>
        <v>0</v>
      </c>
      <c r="H252" s="91">
        <f ca="1">'WIJAM NPC Before Balancing'!H252</f>
        <v>0</v>
      </c>
      <c r="I252" s="91">
        <f ca="1">'WIJAM NPC Before Balancing'!I252</f>
        <v>0</v>
      </c>
      <c r="J252" s="91">
        <f ca="1">'WIJAM NPC Before Balancing'!J252</f>
        <v>0</v>
      </c>
      <c r="K252" s="91">
        <f ca="1">'WIJAM NPC Before Balancing'!K252</f>
        <v>0</v>
      </c>
      <c r="L252" s="91">
        <f ca="1">'WIJAM NPC Before Balancing'!L252</f>
        <v>0</v>
      </c>
      <c r="M252" s="91">
        <f ca="1">'WIJAM NPC Before Balancing'!M252</f>
        <v>0</v>
      </c>
      <c r="N252" s="91">
        <f ca="1">'WIJAM NPC Before Balancing'!N252</f>
        <v>0</v>
      </c>
      <c r="O252" s="91">
        <f ca="1">'WIJAM NPC Before Balancing'!O252</f>
        <v>0</v>
      </c>
      <c r="P252" s="91">
        <f ca="1">'WIJAM NPC Before Balancing'!P252</f>
        <v>0</v>
      </c>
      <c r="Q252" s="91">
        <f ca="1">'WIJAM NPC Before Balancing'!Q252</f>
        <v>0</v>
      </c>
      <c r="R252" s="91">
        <f ca="1">'WIJAM NPC Before Balancing'!R252</f>
        <v>0</v>
      </c>
      <c r="S252" s="90"/>
      <c r="T252" s="76"/>
    </row>
    <row r="253" spans="3:20" ht="12.75">
      <c r="C253" s="33" t="s">
        <v>20</v>
      </c>
      <c r="D253" s="20"/>
      <c r="E253" s="20"/>
      <c r="F253" s="91">
        <f t="shared" ca="1" si="56"/>
        <v>0</v>
      </c>
      <c r="G253" s="91">
        <f ca="1">'WIJAM NPC Before Balancing'!G253</f>
        <v>0</v>
      </c>
      <c r="H253" s="91">
        <f ca="1">'WIJAM NPC Before Balancing'!H253</f>
        <v>0</v>
      </c>
      <c r="I253" s="91">
        <f ca="1">'WIJAM NPC Before Balancing'!I253</f>
        <v>0</v>
      </c>
      <c r="J253" s="91">
        <f ca="1">'WIJAM NPC Before Balancing'!J253</f>
        <v>0</v>
      </c>
      <c r="K253" s="91">
        <f ca="1">'WIJAM NPC Before Balancing'!K253</f>
        <v>0</v>
      </c>
      <c r="L253" s="91">
        <f ca="1">'WIJAM NPC Before Balancing'!L253</f>
        <v>0</v>
      </c>
      <c r="M253" s="91">
        <f ca="1">'WIJAM NPC Before Balancing'!M253</f>
        <v>0</v>
      </c>
      <c r="N253" s="91">
        <f ca="1">'WIJAM NPC Before Balancing'!N253</f>
        <v>0</v>
      </c>
      <c r="O253" s="91">
        <f ca="1">'WIJAM NPC Before Balancing'!O253</f>
        <v>0</v>
      </c>
      <c r="P253" s="91">
        <f ca="1">'WIJAM NPC Before Balancing'!P253</f>
        <v>0</v>
      </c>
      <c r="Q253" s="91">
        <f ca="1">'WIJAM NPC Before Balancing'!Q253</f>
        <v>0</v>
      </c>
      <c r="R253" s="91">
        <f ca="1">'WIJAM NPC Before Balancing'!R253</f>
        <v>0</v>
      </c>
      <c r="S253" s="90"/>
      <c r="T253" s="76"/>
    </row>
    <row r="254" spans="3:20" ht="12.75">
      <c r="C254" s="33" t="s">
        <v>21</v>
      </c>
      <c r="D254" s="20"/>
      <c r="E254" s="20"/>
      <c r="F254" s="91">
        <f t="shared" ca="1" si="56"/>
        <v>0</v>
      </c>
      <c r="G254" s="91">
        <f ca="1">'WIJAM NPC Before Balancing'!G254</f>
        <v>0</v>
      </c>
      <c r="H254" s="91">
        <f ca="1">'WIJAM NPC Before Balancing'!H254</f>
        <v>0</v>
      </c>
      <c r="I254" s="91">
        <f ca="1">'WIJAM NPC Before Balancing'!I254</f>
        <v>0</v>
      </c>
      <c r="J254" s="91">
        <f ca="1">'WIJAM NPC Before Balancing'!J254</f>
        <v>0</v>
      </c>
      <c r="K254" s="91">
        <f ca="1">'WIJAM NPC Before Balancing'!K254</f>
        <v>0</v>
      </c>
      <c r="L254" s="91">
        <f ca="1">'WIJAM NPC Before Balancing'!L254</f>
        <v>0</v>
      </c>
      <c r="M254" s="91">
        <f ca="1">'WIJAM NPC Before Balancing'!M254</f>
        <v>0</v>
      </c>
      <c r="N254" s="91">
        <f ca="1">'WIJAM NPC Before Balancing'!N254</f>
        <v>0</v>
      </c>
      <c r="O254" s="91">
        <f ca="1">'WIJAM NPC Before Balancing'!O254</f>
        <v>0</v>
      </c>
      <c r="P254" s="91">
        <f ca="1">'WIJAM NPC Before Balancing'!P254</f>
        <v>0</v>
      </c>
      <c r="Q254" s="91">
        <f ca="1">'WIJAM NPC Before Balancing'!Q254</f>
        <v>0</v>
      </c>
      <c r="R254" s="91">
        <f ca="1">'WIJAM NPC Before Balancing'!R254</f>
        <v>0</v>
      </c>
      <c r="S254" s="90"/>
      <c r="T254" s="76"/>
    </row>
    <row r="255" spans="3:20" ht="12.75">
      <c r="C255" s="33" t="s">
        <v>97</v>
      </c>
      <c r="D255" s="20"/>
      <c r="E255" s="20"/>
      <c r="F255" s="91">
        <f t="shared" ca="1" si="56"/>
        <v>0</v>
      </c>
      <c r="G255" s="91">
        <f ca="1">'WIJAM NPC Before Balancing'!G255</f>
        <v>0</v>
      </c>
      <c r="H255" s="91">
        <f ca="1">'WIJAM NPC Before Balancing'!H255</f>
        <v>0</v>
      </c>
      <c r="I255" s="91">
        <f ca="1">'WIJAM NPC Before Balancing'!I255</f>
        <v>0</v>
      </c>
      <c r="J255" s="91">
        <f ca="1">'WIJAM NPC Before Balancing'!J255</f>
        <v>0</v>
      </c>
      <c r="K255" s="91">
        <f ca="1">'WIJAM NPC Before Balancing'!K255</f>
        <v>0</v>
      </c>
      <c r="L255" s="91">
        <f ca="1">'WIJAM NPC Before Balancing'!L255</f>
        <v>0</v>
      </c>
      <c r="M255" s="91">
        <f ca="1">'WIJAM NPC Before Balancing'!M255</f>
        <v>0</v>
      </c>
      <c r="N255" s="91">
        <f ca="1">'WIJAM NPC Before Balancing'!N255</f>
        <v>0</v>
      </c>
      <c r="O255" s="91">
        <f ca="1">'WIJAM NPC Before Balancing'!O255</f>
        <v>0</v>
      </c>
      <c r="P255" s="91">
        <f ca="1">'WIJAM NPC Before Balancing'!P255</f>
        <v>0</v>
      </c>
      <c r="Q255" s="91">
        <f ca="1">'WIJAM NPC Before Balancing'!Q255</f>
        <v>0</v>
      </c>
      <c r="R255" s="91">
        <f ca="1">'WIJAM NPC Before Balancing'!R255</f>
        <v>0</v>
      </c>
      <c r="S255" s="90"/>
      <c r="T255" s="76"/>
    </row>
    <row r="256" spans="3:20" ht="12.75">
      <c r="C256" s="33" t="s">
        <v>22</v>
      </c>
      <c r="D256" s="22"/>
      <c r="E256" s="22"/>
      <c r="F256" s="91">
        <f t="shared" ca="1" si="56"/>
        <v>0</v>
      </c>
      <c r="G256" s="91">
        <f ca="1">'WIJAM NPC Before Balancing'!G256</f>
        <v>0</v>
      </c>
      <c r="H256" s="91">
        <f ca="1">'WIJAM NPC Before Balancing'!H256</f>
        <v>0</v>
      </c>
      <c r="I256" s="91">
        <f ca="1">'WIJAM NPC Before Balancing'!I256</f>
        <v>0</v>
      </c>
      <c r="J256" s="91">
        <f ca="1">'WIJAM NPC Before Balancing'!J256</f>
        <v>0</v>
      </c>
      <c r="K256" s="91">
        <f ca="1">'WIJAM NPC Before Balancing'!K256</f>
        <v>0</v>
      </c>
      <c r="L256" s="91">
        <f ca="1">'WIJAM NPC Before Balancing'!L256</f>
        <v>0</v>
      </c>
      <c r="M256" s="91">
        <f ca="1">'WIJAM NPC Before Balancing'!M256</f>
        <v>0</v>
      </c>
      <c r="N256" s="91">
        <f ca="1">'WIJAM NPC Before Balancing'!N256</f>
        <v>0</v>
      </c>
      <c r="O256" s="91">
        <f ca="1">'WIJAM NPC Before Balancing'!O256</f>
        <v>0</v>
      </c>
      <c r="P256" s="91">
        <f ca="1">'WIJAM NPC Before Balancing'!P256</f>
        <v>0</v>
      </c>
      <c r="Q256" s="91">
        <f ca="1">'WIJAM NPC Before Balancing'!Q256</f>
        <v>0</v>
      </c>
      <c r="R256" s="91">
        <f ca="1">'WIJAM NPC Before Balancing'!R256</f>
        <v>0</v>
      </c>
      <c r="S256" s="90"/>
      <c r="T256" s="76"/>
    </row>
    <row r="257" spans="1:20" ht="12.75">
      <c r="C257" s="33" t="s">
        <v>164</v>
      </c>
      <c r="D257" s="22"/>
      <c r="E257" s="22"/>
      <c r="F257" s="91">
        <f t="shared" ca="1" si="56"/>
        <v>0</v>
      </c>
      <c r="G257" s="91">
        <f ca="1">'WIJAM NPC Before Balancing'!G257</f>
        <v>0</v>
      </c>
      <c r="H257" s="91">
        <f ca="1">'WIJAM NPC Before Balancing'!H257</f>
        <v>0</v>
      </c>
      <c r="I257" s="91">
        <f ca="1">'WIJAM NPC Before Balancing'!I257</f>
        <v>0</v>
      </c>
      <c r="J257" s="91">
        <f ca="1">'WIJAM NPC Before Balancing'!J257</f>
        <v>0</v>
      </c>
      <c r="K257" s="91">
        <f ca="1">'WIJAM NPC Before Balancing'!K257</f>
        <v>0</v>
      </c>
      <c r="L257" s="91">
        <f ca="1">'WIJAM NPC Before Balancing'!L257</f>
        <v>0</v>
      </c>
      <c r="M257" s="91">
        <f ca="1">'WIJAM NPC Before Balancing'!M257</f>
        <v>0</v>
      </c>
      <c r="N257" s="91">
        <f ca="1">'WIJAM NPC Before Balancing'!N257</f>
        <v>0</v>
      </c>
      <c r="O257" s="91">
        <f ca="1">'WIJAM NPC Before Balancing'!O257</f>
        <v>0</v>
      </c>
      <c r="P257" s="91">
        <f ca="1">'WIJAM NPC Before Balancing'!P257</f>
        <v>0</v>
      </c>
      <c r="Q257" s="91">
        <f ca="1">'WIJAM NPC Before Balancing'!Q257</f>
        <v>0</v>
      </c>
      <c r="R257" s="91">
        <f ca="1">'WIJAM NPC Before Balancing'!R257</f>
        <v>0</v>
      </c>
      <c r="S257" s="90"/>
      <c r="T257" s="76"/>
    </row>
    <row r="258" spans="1:20" ht="12.75">
      <c r="B258" s="33"/>
      <c r="C258" s="33" t="s">
        <v>165</v>
      </c>
      <c r="D258" s="15"/>
      <c r="E258" s="15"/>
      <c r="F258" s="91">
        <f t="shared" ca="1" si="56"/>
        <v>0</v>
      </c>
      <c r="G258" s="91">
        <f ca="1">'WIJAM NPC Before Balancing'!G258</f>
        <v>0</v>
      </c>
      <c r="H258" s="91">
        <f ca="1">'WIJAM NPC Before Balancing'!H258</f>
        <v>0</v>
      </c>
      <c r="I258" s="91">
        <f ca="1">'WIJAM NPC Before Balancing'!I258</f>
        <v>0</v>
      </c>
      <c r="J258" s="91">
        <f ca="1">'WIJAM NPC Before Balancing'!J258</f>
        <v>0</v>
      </c>
      <c r="K258" s="91">
        <f ca="1">'WIJAM NPC Before Balancing'!K258</f>
        <v>0</v>
      </c>
      <c r="L258" s="91">
        <f ca="1">'WIJAM NPC Before Balancing'!L258</f>
        <v>0</v>
      </c>
      <c r="M258" s="91">
        <f ca="1">'WIJAM NPC Before Balancing'!M258</f>
        <v>0</v>
      </c>
      <c r="N258" s="91">
        <f ca="1">'WIJAM NPC Before Balancing'!N258</f>
        <v>0</v>
      </c>
      <c r="O258" s="91">
        <f ca="1">'WIJAM NPC Before Balancing'!O258</f>
        <v>0</v>
      </c>
      <c r="P258" s="91">
        <f ca="1">'WIJAM NPC Before Balancing'!P258</f>
        <v>0</v>
      </c>
      <c r="Q258" s="91">
        <f ca="1">'WIJAM NPC Before Balancing'!Q258</f>
        <v>0</v>
      </c>
      <c r="R258" s="91">
        <f ca="1">'WIJAM NPC Before Balancing'!R258</f>
        <v>0</v>
      </c>
      <c r="S258" s="90"/>
      <c r="T258" s="76"/>
    </row>
    <row r="259" spans="1:20" ht="12.75">
      <c r="B259" s="24"/>
      <c r="C259" s="33" t="s">
        <v>166</v>
      </c>
      <c r="D259" s="15"/>
      <c r="E259" s="15"/>
      <c r="F259" s="91">
        <f t="shared" ca="1" si="56"/>
        <v>0</v>
      </c>
      <c r="G259" s="91">
        <f ca="1">'WIJAM NPC Before Balancing'!G259</f>
        <v>0</v>
      </c>
      <c r="H259" s="91">
        <f ca="1">'WIJAM NPC Before Balancing'!H259</f>
        <v>0</v>
      </c>
      <c r="I259" s="91">
        <f ca="1">'WIJAM NPC Before Balancing'!I259</f>
        <v>0</v>
      </c>
      <c r="J259" s="91">
        <f ca="1">'WIJAM NPC Before Balancing'!J259</f>
        <v>0</v>
      </c>
      <c r="K259" s="91">
        <f ca="1">'WIJAM NPC Before Balancing'!K259</f>
        <v>0</v>
      </c>
      <c r="L259" s="91">
        <f ca="1">'WIJAM NPC Before Balancing'!L259</f>
        <v>0</v>
      </c>
      <c r="M259" s="91">
        <f ca="1">'WIJAM NPC Before Balancing'!M259</f>
        <v>0</v>
      </c>
      <c r="N259" s="91">
        <f ca="1">'WIJAM NPC Before Balancing'!N259</f>
        <v>0</v>
      </c>
      <c r="O259" s="91">
        <f ca="1">'WIJAM NPC Before Balancing'!O259</f>
        <v>0</v>
      </c>
      <c r="P259" s="91">
        <f ca="1">'WIJAM NPC Before Balancing'!P259</f>
        <v>0</v>
      </c>
      <c r="Q259" s="91">
        <f ca="1">'WIJAM NPC Before Balancing'!Q259</f>
        <v>0</v>
      </c>
      <c r="R259" s="91">
        <f ca="1">'WIJAM NPC Before Balancing'!R259</f>
        <v>0</v>
      </c>
      <c r="S259" s="90"/>
      <c r="T259" s="76"/>
    </row>
    <row r="260" spans="1:20" ht="12.75">
      <c r="B260" s="33"/>
      <c r="C260" s="33" t="s">
        <v>167</v>
      </c>
      <c r="D260" s="15"/>
      <c r="E260" s="15"/>
      <c r="F260" s="91">
        <f t="shared" ca="1" si="56"/>
        <v>0</v>
      </c>
      <c r="G260" s="91">
        <f ca="1">'WIJAM NPC Before Balancing'!G260</f>
        <v>0</v>
      </c>
      <c r="H260" s="91">
        <f ca="1">'WIJAM NPC Before Balancing'!H260</f>
        <v>0</v>
      </c>
      <c r="I260" s="91">
        <f ca="1">'WIJAM NPC Before Balancing'!I260</f>
        <v>0</v>
      </c>
      <c r="J260" s="91">
        <f ca="1">'WIJAM NPC Before Balancing'!J260</f>
        <v>0</v>
      </c>
      <c r="K260" s="91">
        <f ca="1">'WIJAM NPC Before Balancing'!K260</f>
        <v>0</v>
      </c>
      <c r="L260" s="91">
        <f ca="1">'WIJAM NPC Before Balancing'!L260</f>
        <v>0</v>
      </c>
      <c r="M260" s="91">
        <f ca="1">'WIJAM NPC Before Balancing'!M260</f>
        <v>0</v>
      </c>
      <c r="N260" s="91">
        <f ca="1">'WIJAM NPC Before Balancing'!N260</f>
        <v>0</v>
      </c>
      <c r="O260" s="91">
        <f ca="1">'WIJAM NPC Before Balancing'!O260</f>
        <v>0</v>
      </c>
      <c r="P260" s="91">
        <f ca="1">'WIJAM NPC Before Balancing'!P260</f>
        <v>0</v>
      </c>
      <c r="Q260" s="91">
        <f ca="1">'WIJAM NPC Before Balancing'!Q260</f>
        <v>0</v>
      </c>
      <c r="R260" s="91">
        <f ca="1">'WIJAM NPC Before Balancing'!R260</f>
        <v>0</v>
      </c>
      <c r="S260" s="90"/>
      <c r="T260" s="76"/>
    </row>
    <row r="261" spans="1:20" ht="12.75">
      <c r="B261" s="33"/>
      <c r="C261" s="33" t="s">
        <v>133</v>
      </c>
      <c r="D261" s="15"/>
      <c r="E261" s="15"/>
      <c r="F261" s="91">
        <f t="shared" ca="1" si="56"/>
        <v>0</v>
      </c>
      <c r="G261" s="91">
        <f ca="1">'WIJAM NPC Before Balancing'!G261</f>
        <v>0</v>
      </c>
      <c r="H261" s="91">
        <f ca="1">'WIJAM NPC Before Balancing'!H261</f>
        <v>0</v>
      </c>
      <c r="I261" s="91">
        <f ca="1">'WIJAM NPC Before Balancing'!I261</f>
        <v>0</v>
      </c>
      <c r="J261" s="91">
        <f ca="1">'WIJAM NPC Before Balancing'!J261</f>
        <v>0</v>
      </c>
      <c r="K261" s="91">
        <f ca="1">'WIJAM NPC Before Balancing'!K261</f>
        <v>0</v>
      </c>
      <c r="L261" s="91">
        <f ca="1">'WIJAM NPC Before Balancing'!L261</f>
        <v>0</v>
      </c>
      <c r="M261" s="91">
        <f ca="1">'WIJAM NPC Before Balancing'!M261</f>
        <v>0</v>
      </c>
      <c r="N261" s="91">
        <f ca="1">'WIJAM NPC Before Balancing'!N261</f>
        <v>0</v>
      </c>
      <c r="O261" s="91">
        <f ca="1">'WIJAM NPC Before Balancing'!O261</f>
        <v>0</v>
      </c>
      <c r="P261" s="91">
        <f ca="1">'WIJAM NPC Before Balancing'!P261</f>
        <v>0</v>
      </c>
      <c r="Q261" s="91">
        <f ca="1">'WIJAM NPC Before Balancing'!Q261</f>
        <v>0</v>
      </c>
      <c r="R261" s="91">
        <f ca="1">'WIJAM NPC Before Balancing'!R261</f>
        <v>0</v>
      </c>
      <c r="S261" s="90"/>
      <c r="T261" s="76"/>
    </row>
    <row r="262" spans="1:20" ht="12.75">
      <c r="B262" s="33"/>
      <c r="C262" s="33" t="s">
        <v>127</v>
      </c>
      <c r="D262" s="15"/>
      <c r="E262" s="15"/>
      <c r="F262" s="91">
        <f t="shared" ca="1" si="56"/>
        <v>0</v>
      </c>
      <c r="G262" s="91">
        <f ca="1">'WIJAM NPC Before Balancing'!G262</f>
        <v>0</v>
      </c>
      <c r="H262" s="91">
        <f ca="1">'WIJAM NPC Before Balancing'!H262</f>
        <v>0</v>
      </c>
      <c r="I262" s="91">
        <f ca="1">'WIJAM NPC Before Balancing'!I262</f>
        <v>0</v>
      </c>
      <c r="J262" s="91">
        <f ca="1">'WIJAM NPC Before Balancing'!J262</f>
        <v>0</v>
      </c>
      <c r="K262" s="91">
        <f ca="1">'WIJAM NPC Before Balancing'!K262</f>
        <v>0</v>
      </c>
      <c r="L262" s="91">
        <f ca="1">'WIJAM NPC Before Balancing'!L262</f>
        <v>0</v>
      </c>
      <c r="M262" s="91">
        <f ca="1">'WIJAM NPC Before Balancing'!M262</f>
        <v>0</v>
      </c>
      <c r="N262" s="91">
        <f ca="1">'WIJAM NPC Before Balancing'!N262</f>
        <v>0</v>
      </c>
      <c r="O262" s="91">
        <f ca="1">'WIJAM NPC Before Balancing'!O262</f>
        <v>0</v>
      </c>
      <c r="P262" s="91">
        <f ca="1">'WIJAM NPC Before Balancing'!P262</f>
        <v>0</v>
      </c>
      <c r="Q262" s="91">
        <f ca="1">'WIJAM NPC Before Balancing'!Q262</f>
        <v>0</v>
      </c>
      <c r="R262" s="91">
        <f ca="1">'WIJAM NPC Before Balancing'!R262</f>
        <v>0</v>
      </c>
      <c r="S262" s="90"/>
      <c r="T262" s="76"/>
    </row>
    <row r="263" spans="1:20" ht="12.75">
      <c r="B263" s="33"/>
      <c r="C263" s="33" t="s">
        <v>23</v>
      </c>
      <c r="D263" s="15"/>
      <c r="E263" s="15"/>
      <c r="F263" s="91">
        <f t="shared" ca="1" si="56"/>
        <v>0</v>
      </c>
      <c r="G263" s="91">
        <f ca="1">'WIJAM NPC Before Balancing'!G263</f>
        <v>0</v>
      </c>
      <c r="H263" s="91">
        <f ca="1">'WIJAM NPC Before Balancing'!H263</f>
        <v>0</v>
      </c>
      <c r="I263" s="91">
        <f ca="1">'WIJAM NPC Before Balancing'!I263</f>
        <v>0</v>
      </c>
      <c r="J263" s="91">
        <f ca="1">'WIJAM NPC Before Balancing'!J263</f>
        <v>0</v>
      </c>
      <c r="K263" s="91">
        <f ca="1">'WIJAM NPC Before Balancing'!K263</f>
        <v>0</v>
      </c>
      <c r="L263" s="91">
        <f ca="1">'WIJAM NPC Before Balancing'!L263</f>
        <v>0</v>
      </c>
      <c r="M263" s="91">
        <f ca="1">'WIJAM NPC Before Balancing'!M263</f>
        <v>0</v>
      </c>
      <c r="N263" s="91">
        <f ca="1">'WIJAM NPC Before Balancing'!N263</f>
        <v>0</v>
      </c>
      <c r="O263" s="91">
        <f ca="1">'WIJAM NPC Before Balancing'!O263</f>
        <v>0</v>
      </c>
      <c r="P263" s="91">
        <f ca="1">'WIJAM NPC Before Balancing'!P263</f>
        <v>0</v>
      </c>
      <c r="Q263" s="91">
        <f ca="1">'WIJAM NPC Before Balancing'!Q263</f>
        <v>0</v>
      </c>
      <c r="R263" s="91">
        <f ca="1">'WIJAM NPC Before Balancing'!R263</f>
        <v>0</v>
      </c>
      <c r="S263" s="90"/>
      <c r="T263" s="76"/>
    </row>
    <row r="264" spans="1:20" ht="12.75">
      <c r="A264" s="21"/>
      <c r="B264" s="24"/>
      <c r="C264" s="33" t="s">
        <v>24</v>
      </c>
      <c r="D264" s="15"/>
      <c r="E264" s="15"/>
      <c r="F264" s="91">
        <f t="shared" ca="1" si="56"/>
        <v>0</v>
      </c>
      <c r="G264" s="91">
        <f ca="1">'WIJAM NPC Before Balancing'!G264</f>
        <v>0</v>
      </c>
      <c r="H264" s="91">
        <f ca="1">'WIJAM NPC Before Balancing'!H264</f>
        <v>0</v>
      </c>
      <c r="I264" s="91">
        <f ca="1">'WIJAM NPC Before Balancing'!I264</f>
        <v>0</v>
      </c>
      <c r="J264" s="91">
        <f ca="1">'WIJAM NPC Before Balancing'!J264</f>
        <v>0</v>
      </c>
      <c r="K264" s="91">
        <f ca="1">'WIJAM NPC Before Balancing'!K264</f>
        <v>0</v>
      </c>
      <c r="L264" s="91">
        <f ca="1">'WIJAM NPC Before Balancing'!L264</f>
        <v>0</v>
      </c>
      <c r="M264" s="91">
        <f ca="1">'WIJAM NPC Before Balancing'!M264</f>
        <v>0</v>
      </c>
      <c r="N264" s="91">
        <f ca="1">'WIJAM NPC Before Balancing'!N264</f>
        <v>0</v>
      </c>
      <c r="O264" s="91">
        <f ca="1">'WIJAM NPC Before Balancing'!O264</f>
        <v>0</v>
      </c>
      <c r="P264" s="91">
        <f ca="1">'WIJAM NPC Before Balancing'!P264</f>
        <v>0</v>
      </c>
      <c r="Q264" s="91">
        <f ca="1">'WIJAM NPC Before Balancing'!Q264</f>
        <v>0</v>
      </c>
      <c r="R264" s="91">
        <f ca="1">'WIJAM NPC Before Balancing'!R264</f>
        <v>0</v>
      </c>
      <c r="S264" s="90"/>
      <c r="T264" s="76"/>
    </row>
    <row r="265" spans="1:20" ht="12.75">
      <c r="A265" s="21"/>
      <c r="B265" s="33"/>
      <c r="C265" s="33" t="s">
        <v>25</v>
      </c>
      <c r="D265" s="15"/>
      <c r="E265" s="15"/>
      <c r="F265" s="91">
        <f t="shared" ca="1" si="56"/>
        <v>0</v>
      </c>
      <c r="G265" s="91">
        <f ca="1">'WIJAM NPC Before Balancing'!G265</f>
        <v>0</v>
      </c>
      <c r="H265" s="91">
        <f ca="1">'WIJAM NPC Before Balancing'!H265</f>
        <v>0</v>
      </c>
      <c r="I265" s="91">
        <f ca="1">'WIJAM NPC Before Balancing'!I265</f>
        <v>0</v>
      </c>
      <c r="J265" s="91">
        <f ca="1">'WIJAM NPC Before Balancing'!J265</f>
        <v>0</v>
      </c>
      <c r="K265" s="91">
        <f ca="1">'WIJAM NPC Before Balancing'!K265</f>
        <v>0</v>
      </c>
      <c r="L265" s="91">
        <f ca="1">'WIJAM NPC Before Balancing'!L265</f>
        <v>0</v>
      </c>
      <c r="M265" s="91">
        <f ca="1">'WIJAM NPC Before Balancing'!M265</f>
        <v>0</v>
      </c>
      <c r="N265" s="91">
        <f ca="1">'WIJAM NPC Before Balancing'!N265</f>
        <v>0</v>
      </c>
      <c r="O265" s="91">
        <f ca="1">'WIJAM NPC Before Balancing'!O265</f>
        <v>0</v>
      </c>
      <c r="P265" s="91">
        <f ca="1">'WIJAM NPC Before Balancing'!P265</f>
        <v>0</v>
      </c>
      <c r="Q265" s="91">
        <f ca="1">'WIJAM NPC Before Balancing'!Q265</f>
        <v>0</v>
      </c>
      <c r="R265" s="91">
        <f ca="1">'WIJAM NPC Before Balancing'!R265</f>
        <v>0</v>
      </c>
      <c r="S265" s="90"/>
      <c r="T265" s="76"/>
    </row>
    <row r="266" spans="1:20" ht="12.75">
      <c r="A266" s="21"/>
      <c r="B266" s="33"/>
      <c r="C266" s="33" t="s">
        <v>144</v>
      </c>
      <c r="D266" s="15"/>
      <c r="E266" s="15"/>
      <c r="F266" s="91">
        <f t="shared" ca="1" si="56"/>
        <v>0</v>
      </c>
      <c r="G266" s="91">
        <f ca="1">'WIJAM NPC Before Balancing'!G266</f>
        <v>0</v>
      </c>
      <c r="H266" s="91">
        <f ca="1">'WIJAM NPC Before Balancing'!H266</f>
        <v>0</v>
      </c>
      <c r="I266" s="91">
        <f ca="1">'WIJAM NPC Before Balancing'!I266</f>
        <v>0</v>
      </c>
      <c r="J266" s="91">
        <f ca="1">'WIJAM NPC Before Balancing'!J266</f>
        <v>0</v>
      </c>
      <c r="K266" s="91">
        <f ca="1">'WIJAM NPC Before Balancing'!K266</f>
        <v>0</v>
      </c>
      <c r="L266" s="91">
        <f ca="1">'WIJAM NPC Before Balancing'!L266</f>
        <v>0</v>
      </c>
      <c r="M266" s="91">
        <f ca="1">'WIJAM NPC Before Balancing'!M266</f>
        <v>0</v>
      </c>
      <c r="N266" s="91">
        <f ca="1">'WIJAM NPC Before Balancing'!N266</f>
        <v>0</v>
      </c>
      <c r="O266" s="91">
        <f ca="1">'WIJAM NPC Before Balancing'!O266</f>
        <v>0</v>
      </c>
      <c r="P266" s="91">
        <f ca="1">'WIJAM NPC Before Balancing'!P266</f>
        <v>0</v>
      </c>
      <c r="Q266" s="91">
        <f ca="1">'WIJAM NPC Before Balancing'!Q266</f>
        <v>0</v>
      </c>
      <c r="R266" s="91">
        <f ca="1">'WIJAM NPC Before Balancing'!R266</f>
        <v>0</v>
      </c>
      <c r="S266" s="90"/>
      <c r="T266" s="76"/>
    </row>
    <row r="267" spans="1:20" ht="12.75">
      <c r="A267" s="21"/>
      <c r="B267" s="33"/>
      <c r="C267" s="33" t="s">
        <v>145</v>
      </c>
      <c r="D267" s="15"/>
      <c r="E267" s="15"/>
      <c r="F267" s="91">
        <f t="shared" ca="1" si="56"/>
        <v>0</v>
      </c>
      <c r="G267" s="91">
        <f ca="1">'WIJAM NPC Before Balancing'!G267</f>
        <v>0</v>
      </c>
      <c r="H267" s="91">
        <f ca="1">'WIJAM NPC Before Balancing'!H267</f>
        <v>0</v>
      </c>
      <c r="I267" s="91">
        <f ca="1">'WIJAM NPC Before Balancing'!I267</f>
        <v>0</v>
      </c>
      <c r="J267" s="91">
        <f ca="1">'WIJAM NPC Before Balancing'!J267</f>
        <v>0</v>
      </c>
      <c r="K267" s="91">
        <f ca="1">'WIJAM NPC Before Balancing'!K267</f>
        <v>0</v>
      </c>
      <c r="L267" s="91">
        <f ca="1">'WIJAM NPC Before Balancing'!L267</f>
        <v>0</v>
      </c>
      <c r="M267" s="91">
        <f ca="1">'WIJAM NPC Before Balancing'!M267</f>
        <v>0</v>
      </c>
      <c r="N267" s="91">
        <f ca="1">'WIJAM NPC Before Balancing'!N267</f>
        <v>0</v>
      </c>
      <c r="O267" s="91">
        <f ca="1">'WIJAM NPC Before Balancing'!O267</f>
        <v>0</v>
      </c>
      <c r="P267" s="91">
        <f ca="1">'WIJAM NPC Before Balancing'!P267</f>
        <v>0</v>
      </c>
      <c r="Q267" s="91">
        <f ca="1">'WIJAM NPC Before Balancing'!Q267</f>
        <v>0</v>
      </c>
      <c r="R267" s="91">
        <f ca="1">'WIJAM NPC Before Balancing'!R267</f>
        <v>0</v>
      </c>
      <c r="S267" s="90"/>
      <c r="T267" s="76"/>
    </row>
    <row r="268" spans="1:20" ht="12.75">
      <c r="A268" s="21"/>
      <c r="B268" s="33"/>
      <c r="C268" s="33" t="s">
        <v>146</v>
      </c>
      <c r="D268" s="15"/>
      <c r="E268" s="15"/>
      <c r="F268" s="91">
        <f t="shared" ca="1" si="56"/>
        <v>0</v>
      </c>
      <c r="G268" s="91">
        <f ca="1">'WIJAM NPC Before Balancing'!G268</f>
        <v>0</v>
      </c>
      <c r="H268" s="91">
        <f ca="1">'WIJAM NPC Before Balancing'!H268</f>
        <v>0</v>
      </c>
      <c r="I268" s="91">
        <f ca="1">'WIJAM NPC Before Balancing'!I268</f>
        <v>0</v>
      </c>
      <c r="J268" s="91">
        <f ca="1">'WIJAM NPC Before Balancing'!J268</f>
        <v>0</v>
      </c>
      <c r="K268" s="91">
        <f ca="1">'WIJAM NPC Before Balancing'!K268</f>
        <v>0</v>
      </c>
      <c r="L268" s="91">
        <f ca="1">'WIJAM NPC Before Balancing'!L268</f>
        <v>0</v>
      </c>
      <c r="M268" s="91">
        <f ca="1">'WIJAM NPC Before Balancing'!M268</f>
        <v>0</v>
      </c>
      <c r="N268" s="91">
        <f ca="1">'WIJAM NPC Before Balancing'!N268</f>
        <v>0</v>
      </c>
      <c r="O268" s="91">
        <f ca="1">'WIJAM NPC Before Balancing'!O268</f>
        <v>0</v>
      </c>
      <c r="P268" s="91">
        <f ca="1">'WIJAM NPC Before Balancing'!P268</f>
        <v>0</v>
      </c>
      <c r="Q268" s="91">
        <f ca="1">'WIJAM NPC Before Balancing'!Q268</f>
        <v>0</v>
      </c>
      <c r="R268" s="91">
        <f ca="1">'WIJAM NPC Before Balancing'!R268</f>
        <v>0</v>
      </c>
      <c r="S268" s="90"/>
      <c r="T268" s="76"/>
    </row>
    <row r="269" spans="1:20" ht="12.75">
      <c r="A269" s="21"/>
      <c r="B269" s="33"/>
      <c r="C269" s="33" t="s">
        <v>224</v>
      </c>
      <c r="D269" s="15"/>
      <c r="E269" s="15"/>
      <c r="F269" s="91">
        <f t="shared" ref="F269" ca="1" si="58">SUM(G269:R269)</f>
        <v>0</v>
      </c>
      <c r="G269" s="91">
        <f ca="1">'WIJAM NPC Before Balancing'!G269</f>
        <v>0</v>
      </c>
      <c r="H269" s="91">
        <f ca="1">'WIJAM NPC Before Balancing'!H269</f>
        <v>0</v>
      </c>
      <c r="I269" s="91">
        <f ca="1">'WIJAM NPC Before Balancing'!I269</f>
        <v>0</v>
      </c>
      <c r="J269" s="91">
        <f ca="1">'WIJAM NPC Before Balancing'!J269</f>
        <v>0</v>
      </c>
      <c r="K269" s="91">
        <f ca="1">'WIJAM NPC Before Balancing'!K269</f>
        <v>0</v>
      </c>
      <c r="L269" s="91">
        <f ca="1">'WIJAM NPC Before Balancing'!L269</f>
        <v>0</v>
      </c>
      <c r="M269" s="91">
        <f ca="1">'WIJAM NPC Before Balancing'!M269</f>
        <v>0</v>
      </c>
      <c r="N269" s="91">
        <f ca="1">'WIJAM NPC Before Balancing'!N269</f>
        <v>0</v>
      </c>
      <c r="O269" s="91">
        <f ca="1">'WIJAM NPC Before Balancing'!O269</f>
        <v>0</v>
      </c>
      <c r="P269" s="91">
        <f ca="1">'WIJAM NPC Before Balancing'!P269</f>
        <v>0</v>
      </c>
      <c r="Q269" s="91">
        <f ca="1">'WIJAM NPC Before Balancing'!Q269</f>
        <v>0</v>
      </c>
      <c r="R269" s="91">
        <f ca="1">'WIJAM NPC Before Balancing'!R269</f>
        <v>0</v>
      </c>
      <c r="S269" s="90"/>
      <c r="T269" s="76"/>
    </row>
    <row r="270" spans="1:20" s="38" customFormat="1" ht="12.75">
      <c r="A270" s="9"/>
      <c r="B270" s="33"/>
      <c r="C270" s="33" t="s">
        <v>26</v>
      </c>
      <c r="D270" s="15"/>
      <c r="E270" s="15"/>
      <c r="F270" s="91">
        <f t="shared" ca="1" si="56"/>
        <v>0</v>
      </c>
      <c r="G270" s="91">
        <f ca="1">'WIJAM NPC Before Balancing'!G270</f>
        <v>0</v>
      </c>
      <c r="H270" s="91">
        <f ca="1">'WIJAM NPC Before Balancing'!H270</f>
        <v>0</v>
      </c>
      <c r="I270" s="91">
        <f ca="1">'WIJAM NPC Before Balancing'!I270</f>
        <v>0</v>
      </c>
      <c r="J270" s="91">
        <f ca="1">'WIJAM NPC Before Balancing'!J270</f>
        <v>0</v>
      </c>
      <c r="K270" s="91">
        <f ca="1">'WIJAM NPC Before Balancing'!K270</f>
        <v>0</v>
      </c>
      <c r="L270" s="91">
        <f ca="1">'WIJAM NPC Before Balancing'!L270</f>
        <v>0</v>
      </c>
      <c r="M270" s="91">
        <f ca="1">'WIJAM NPC Before Balancing'!M270</f>
        <v>0</v>
      </c>
      <c r="N270" s="91">
        <f ca="1">'WIJAM NPC Before Balancing'!N270</f>
        <v>0</v>
      </c>
      <c r="O270" s="91">
        <f ca="1">'WIJAM NPC Before Balancing'!O270</f>
        <v>0</v>
      </c>
      <c r="P270" s="91">
        <f ca="1">'WIJAM NPC Before Balancing'!P270</f>
        <v>0</v>
      </c>
      <c r="Q270" s="91">
        <f ca="1">'WIJAM NPC Before Balancing'!Q270</f>
        <v>0</v>
      </c>
      <c r="R270" s="91">
        <f ca="1">'WIJAM NPC Before Balancing'!R270</f>
        <v>0</v>
      </c>
      <c r="S270" s="95"/>
      <c r="T270" s="76"/>
    </row>
    <row r="271" spans="1:20" s="38" customFormat="1" ht="12.75">
      <c r="A271" s="9"/>
      <c r="B271" s="9"/>
      <c r="C271" s="33" t="s">
        <v>98</v>
      </c>
      <c r="D271" s="22"/>
      <c r="E271" s="22"/>
      <c r="F271" s="91">
        <f t="shared" ca="1" si="56"/>
        <v>0</v>
      </c>
      <c r="G271" s="91">
        <f ca="1">'WIJAM NPC Before Balancing'!G271</f>
        <v>0</v>
      </c>
      <c r="H271" s="91">
        <f ca="1">'WIJAM NPC Before Balancing'!H271</f>
        <v>0</v>
      </c>
      <c r="I271" s="91">
        <f ca="1">'WIJAM NPC Before Balancing'!I271</f>
        <v>0</v>
      </c>
      <c r="J271" s="91">
        <f ca="1">'WIJAM NPC Before Balancing'!J271</f>
        <v>0</v>
      </c>
      <c r="K271" s="91">
        <f ca="1">'WIJAM NPC Before Balancing'!K271</f>
        <v>0</v>
      </c>
      <c r="L271" s="91">
        <f ca="1">'WIJAM NPC Before Balancing'!L271</f>
        <v>0</v>
      </c>
      <c r="M271" s="91">
        <f ca="1">'WIJAM NPC Before Balancing'!M271</f>
        <v>0</v>
      </c>
      <c r="N271" s="91">
        <f ca="1">'WIJAM NPC Before Balancing'!N271</f>
        <v>0</v>
      </c>
      <c r="O271" s="91">
        <f ca="1">'WIJAM NPC Before Balancing'!O271</f>
        <v>0</v>
      </c>
      <c r="P271" s="91">
        <f ca="1">'WIJAM NPC Before Balancing'!P271</f>
        <v>0</v>
      </c>
      <c r="Q271" s="91">
        <f ca="1">'WIJAM NPC Before Balancing'!Q271</f>
        <v>0</v>
      </c>
      <c r="R271" s="91">
        <f ca="1">'WIJAM NPC Before Balancing'!R271</f>
        <v>0</v>
      </c>
      <c r="S271" s="95"/>
      <c r="T271" s="76"/>
    </row>
    <row r="272" spans="1:20" s="38" customFormat="1" ht="12.75">
      <c r="A272" s="9"/>
      <c r="B272" s="9"/>
      <c r="C272" s="33" t="s">
        <v>135</v>
      </c>
      <c r="D272" s="22"/>
      <c r="E272" s="22"/>
      <c r="F272" s="91">
        <f t="shared" ca="1" si="56"/>
        <v>0</v>
      </c>
      <c r="G272" s="91">
        <f ca="1">'WIJAM NPC Before Balancing'!G272</f>
        <v>0</v>
      </c>
      <c r="H272" s="91">
        <f ca="1">'WIJAM NPC Before Balancing'!H272</f>
        <v>0</v>
      </c>
      <c r="I272" s="91">
        <f ca="1">'WIJAM NPC Before Balancing'!I272</f>
        <v>0</v>
      </c>
      <c r="J272" s="91">
        <f ca="1">'WIJAM NPC Before Balancing'!J272</f>
        <v>0</v>
      </c>
      <c r="K272" s="91">
        <f ca="1">'WIJAM NPC Before Balancing'!K272</f>
        <v>0</v>
      </c>
      <c r="L272" s="91">
        <f ca="1">'WIJAM NPC Before Balancing'!L272</f>
        <v>0</v>
      </c>
      <c r="M272" s="91">
        <f ca="1">'WIJAM NPC Before Balancing'!M272</f>
        <v>0</v>
      </c>
      <c r="N272" s="91">
        <f ca="1">'WIJAM NPC Before Balancing'!N272</f>
        <v>0</v>
      </c>
      <c r="O272" s="91">
        <f ca="1">'WIJAM NPC Before Balancing'!O272</f>
        <v>0</v>
      </c>
      <c r="P272" s="91">
        <f ca="1">'WIJAM NPC Before Balancing'!P272</f>
        <v>0</v>
      </c>
      <c r="Q272" s="91">
        <f ca="1">'WIJAM NPC Before Balancing'!Q272</f>
        <v>0</v>
      </c>
      <c r="R272" s="91">
        <f ca="1">'WIJAM NPC Before Balancing'!R272</f>
        <v>0</v>
      </c>
      <c r="S272" s="95"/>
      <c r="T272" s="76"/>
    </row>
    <row r="273" spans="1:20" s="38" customFormat="1" ht="12.75">
      <c r="A273" s="9"/>
      <c r="B273" s="9"/>
      <c r="C273" s="33" t="s">
        <v>27</v>
      </c>
      <c r="D273" s="22"/>
      <c r="E273" s="22"/>
      <c r="F273" s="91">
        <f t="shared" ca="1" si="56"/>
        <v>0</v>
      </c>
      <c r="G273" s="91">
        <f ca="1">'WIJAM NPC Before Balancing'!G273</f>
        <v>0</v>
      </c>
      <c r="H273" s="91">
        <f ca="1">'WIJAM NPC Before Balancing'!H273</f>
        <v>0</v>
      </c>
      <c r="I273" s="91">
        <f ca="1">'WIJAM NPC Before Balancing'!I273</f>
        <v>0</v>
      </c>
      <c r="J273" s="91">
        <f ca="1">'WIJAM NPC Before Balancing'!J273</f>
        <v>0</v>
      </c>
      <c r="K273" s="91">
        <f ca="1">'WIJAM NPC Before Balancing'!K273</f>
        <v>0</v>
      </c>
      <c r="L273" s="91">
        <f ca="1">'WIJAM NPC Before Balancing'!L273</f>
        <v>0</v>
      </c>
      <c r="M273" s="91">
        <f ca="1">'WIJAM NPC Before Balancing'!M273</f>
        <v>0</v>
      </c>
      <c r="N273" s="91">
        <f ca="1">'WIJAM NPC Before Balancing'!N273</f>
        <v>0</v>
      </c>
      <c r="O273" s="91">
        <f ca="1">'WIJAM NPC Before Balancing'!O273</f>
        <v>0</v>
      </c>
      <c r="P273" s="91">
        <f ca="1">'WIJAM NPC Before Balancing'!P273</f>
        <v>0</v>
      </c>
      <c r="Q273" s="91">
        <f ca="1">'WIJAM NPC Before Balancing'!Q273</f>
        <v>0</v>
      </c>
      <c r="R273" s="91">
        <f ca="1">'WIJAM NPC Before Balancing'!R273</f>
        <v>0</v>
      </c>
      <c r="S273" s="95"/>
      <c r="T273" s="76"/>
    </row>
    <row r="274" spans="1:20" s="38" customFormat="1" ht="12.75">
      <c r="A274" s="9"/>
      <c r="B274" s="9"/>
      <c r="C274" s="33" t="s">
        <v>132</v>
      </c>
      <c r="D274" s="22"/>
      <c r="E274" s="22"/>
      <c r="F274" s="91">
        <f t="shared" ca="1" si="56"/>
        <v>0</v>
      </c>
      <c r="G274" s="91">
        <f ca="1">'WIJAM NPC Before Balancing'!G274</f>
        <v>0</v>
      </c>
      <c r="H274" s="91">
        <f ca="1">'WIJAM NPC Before Balancing'!H274</f>
        <v>0</v>
      </c>
      <c r="I274" s="91">
        <f ca="1">'WIJAM NPC Before Balancing'!I274</f>
        <v>0</v>
      </c>
      <c r="J274" s="91">
        <f ca="1">'WIJAM NPC Before Balancing'!J274</f>
        <v>0</v>
      </c>
      <c r="K274" s="91">
        <f ca="1">'WIJAM NPC Before Balancing'!K274</f>
        <v>0</v>
      </c>
      <c r="L274" s="91">
        <f ca="1">'WIJAM NPC Before Balancing'!L274</f>
        <v>0</v>
      </c>
      <c r="M274" s="91">
        <f ca="1">'WIJAM NPC Before Balancing'!M274</f>
        <v>0</v>
      </c>
      <c r="N274" s="91">
        <f ca="1">'WIJAM NPC Before Balancing'!N274</f>
        <v>0</v>
      </c>
      <c r="O274" s="91">
        <f ca="1">'WIJAM NPC Before Balancing'!O274</f>
        <v>0</v>
      </c>
      <c r="P274" s="91">
        <f ca="1">'WIJAM NPC Before Balancing'!P274</f>
        <v>0</v>
      </c>
      <c r="Q274" s="91">
        <f ca="1">'WIJAM NPC Before Balancing'!Q274</f>
        <v>0</v>
      </c>
      <c r="R274" s="91">
        <f ca="1">'WIJAM NPC Before Balancing'!R274</f>
        <v>0</v>
      </c>
      <c r="S274" s="95"/>
      <c r="T274" s="76"/>
    </row>
    <row r="275" spans="1:20" s="38" customFormat="1" ht="12.75">
      <c r="A275" s="9"/>
      <c r="B275" s="9"/>
      <c r="C275" s="33" t="s">
        <v>99</v>
      </c>
      <c r="D275" s="22"/>
      <c r="E275" s="22"/>
      <c r="F275" s="91">
        <f t="shared" ca="1" si="56"/>
        <v>0</v>
      </c>
      <c r="G275" s="91">
        <f ca="1">'WIJAM NPC Before Balancing'!G275</f>
        <v>0</v>
      </c>
      <c r="H275" s="91">
        <f ca="1">'WIJAM NPC Before Balancing'!H275</f>
        <v>0</v>
      </c>
      <c r="I275" s="91">
        <f ca="1">'WIJAM NPC Before Balancing'!I275</f>
        <v>0</v>
      </c>
      <c r="J275" s="91">
        <f ca="1">'WIJAM NPC Before Balancing'!J275</f>
        <v>0</v>
      </c>
      <c r="K275" s="91">
        <f ca="1">'WIJAM NPC Before Balancing'!K275</f>
        <v>0</v>
      </c>
      <c r="L275" s="91">
        <f ca="1">'WIJAM NPC Before Balancing'!L275</f>
        <v>0</v>
      </c>
      <c r="M275" s="91">
        <f ca="1">'WIJAM NPC Before Balancing'!M275</f>
        <v>0</v>
      </c>
      <c r="N275" s="91">
        <f ca="1">'WIJAM NPC Before Balancing'!N275</f>
        <v>0</v>
      </c>
      <c r="O275" s="91">
        <f ca="1">'WIJAM NPC Before Balancing'!O275</f>
        <v>0</v>
      </c>
      <c r="P275" s="91">
        <f ca="1">'WIJAM NPC Before Balancing'!P275</f>
        <v>0</v>
      </c>
      <c r="Q275" s="91">
        <f ca="1">'WIJAM NPC Before Balancing'!Q275</f>
        <v>0</v>
      </c>
      <c r="R275" s="91">
        <f ca="1">'WIJAM NPC Before Balancing'!R275</f>
        <v>0</v>
      </c>
      <c r="S275" s="95"/>
      <c r="T275" s="76"/>
    </row>
    <row r="276" spans="1:20" s="38" customFormat="1" ht="12.75">
      <c r="A276" s="9"/>
      <c r="B276" s="9"/>
      <c r="C276" s="33" t="s">
        <v>121</v>
      </c>
      <c r="D276" s="22"/>
      <c r="E276" s="22"/>
      <c r="F276" s="91">
        <f t="shared" ca="1" si="56"/>
        <v>0</v>
      </c>
      <c r="G276" s="91">
        <f ca="1">'WIJAM NPC Before Balancing'!G276</f>
        <v>0</v>
      </c>
      <c r="H276" s="91">
        <f ca="1">'WIJAM NPC Before Balancing'!H276</f>
        <v>0</v>
      </c>
      <c r="I276" s="91">
        <f ca="1">'WIJAM NPC Before Balancing'!I276</f>
        <v>0</v>
      </c>
      <c r="J276" s="91">
        <f ca="1">'WIJAM NPC Before Balancing'!J276</f>
        <v>0</v>
      </c>
      <c r="K276" s="91">
        <f ca="1">'WIJAM NPC Before Balancing'!K276</f>
        <v>0</v>
      </c>
      <c r="L276" s="91">
        <f ca="1">'WIJAM NPC Before Balancing'!L276</f>
        <v>0</v>
      </c>
      <c r="M276" s="91">
        <f ca="1">'WIJAM NPC Before Balancing'!M276</f>
        <v>0</v>
      </c>
      <c r="N276" s="91">
        <f ca="1">'WIJAM NPC Before Balancing'!N276</f>
        <v>0</v>
      </c>
      <c r="O276" s="91">
        <f ca="1">'WIJAM NPC Before Balancing'!O276</f>
        <v>0</v>
      </c>
      <c r="P276" s="91">
        <f ca="1">'WIJAM NPC Before Balancing'!P276</f>
        <v>0</v>
      </c>
      <c r="Q276" s="91">
        <f ca="1">'WIJAM NPC Before Balancing'!Q276</f>
        <v>0</v>
      </c>
      <c r="R276" s="91">
        <f ca="1">'WIJAM NPC Before Balancing'!R276</f>
        <v>0</v>
      </c>
      <c r="S276" s="95"/>
      <c r="T276" s="76"/>
    </row>
    <row r="277" spans="1:20" s="38" customFormat="1" ht="12.75">
      <c r="A277" s="9"/>
      <c r="B277" s="9"/>
      <c r="C277" s="33" t="s">
        <v>120</v>
      </c>
      <c r="D277" s="22"/>
      <c r="E277" s="22"/>
      <c r="F277" s="91">
        <f t="shared" ca="1" si="56"/>
        <v>0</v>
      </c>
      <c r="G277" s="91">
        <f ca="1">'WIJAM NPC Before Balancing'!G277</f>
        <v>0</v>
      </c>
      <c r="H277" s="91">
        <f ca="1">'WIJAM NPC Before Balancing'!H277</f>
        <v>0</v>
      </c>
      <c r="I277" s="91">
        <f ca="1">'WIJAM NPC Before Balancing'!I277</f>
        <v>0</v>
      </c>
      <c r="J277" s="91">
        <f ca="1">'WIJAM NPC Before Balancing'!J277</f>
        <v>0</v>
      </c>
      <c r="K277" s="91">
        <f ca="1">'WIJAM NPC Before Balancing'!K277</f>
        <v>0</v>
      </c>
      <c r="L277" s="91">
        <f ca="1">'WIJAM NPC Before Balancing'!L277</f>
        <v>0</v>
      </c>
      <c r="M277" s="91">
        <f ca="1">'WIJAM NPC Before Balancing'!M277</f>
        <v>0</v>
      </c>
      <c r="N277" s="91">
        <f ca="1">'WIJAM NPC Before Balancing'!N277</f>
        <v>0</v>
      </c>
      <c r="O277" s="91">
        <f ca="1">'WIJAM NPC Before Balancing'!O277</f>
        <v>0</v>
      </c>
      <c r="P277" s="91">
        <f ca="1">'WIJAM NPC Before Balancing'!P277</f>
        <v>0</v>
      </c>
      <c r="Q277" s="91">
        <f ca="1">'WIJAM NPC Before Balancing'!Q277</f>
        <v>0</v>
      </c>
      <c r="R277" s="91">
        <f ca="1">'WIJAM NPC Before Balancing'!R277</f>
        <v>0</v>
      </c>
      <c r="S277" s="95"/>
      <c r="T277" s="76"/>
    </row>
    <row r="278" spans="1:20" ht="12.75">
      <c r="C278" s="33"/>
      <c r="D278" s="22"/>
      <c r="E278" s="22"/>
      <c r="F278" s="118"/>
      <c r="G278" s="118"/>
      <c r="H278" s="118"/>
      <c r="I278" s="118"/>
      <c r="J278" s="118"/>
      <c r="K278" s="118"/>
      <c r="L278" s="118"/>
      <c r="M278" s="118"/>
      <c r="N278" s="118"/>
      <c r="O278" s="118"/>
      <c r="P278" s="118"/>
      <c r="Q278" s="118"/>
      <c r="R278" s="118"/>
      <c r="S278" s="90"/>
      <c r="T278" s="76"/>
    </row>
    <row r="279" spans="1:20" ht="12.75">
      <c r="C279" s="33" t="s">
        <v>100</v>
      </c>
      <c r="D279" s="22"/>
      <c r="E279" s="22"/>
      <c r="F279" s="82">
        <f ca="1">SUM(G279:R279)</f>
        <v>5223.7820000000002</v>
      </c>
      <c r="G279" s="91">
        <f t="shared" ref="G279:R279" ca="1" si="59">SUM(G233:G277)</f>
        <v>0</v>
      </c>
      <c r="H279" s="91">
        <f t="shared" ca="1" si="59"/>
        <v>0</v>
      </c>
      <c r="I279" s="91">
        <f t="shared" ca="1" si="59"/>
        <v>0</v>
      </c>
      <c r="J279" s="91">
        <f t="shared" ca="1" si="59"/>
        <v>14.771000000000001</v>
      </c>
      <c r="K279" s="91">
        <f t="shared" ca="1" si="59"/>
        <v>420.70699999999999</v>
      </c>
      <c r="L279" s="91">
        <f t="shared" ca="1" si="59"/>
        <v>1343.97</v>
      </c>
      <c r="M279" s="91">
        <f t="shared" ca="1" si="59"/>
        <v>1426.1219999999998</v>
      </c>
      <c r="N279" s="91">
        <f t="shared" ca="1" si="59"/>
        <v>1348.0369999999998</v>
      </c>
      <c r="O279" s="91">
        <f t="shared" ca="1" si="59"/>
        <v>655.35599999999999</v>
      </c>
      <c r="P279" s="91">
        <f t="shared" ca="1" si="59"/>
        <v>14.818999999999999</v>
      </c>
      <c r="Q279" s="91">
        <f t="shared" ca="1" si="59"/>
        <v>0</v>
      </c>
      <c r="R279" s="91">
        <f t="shared" ca="1" si="59"/>
        <v>0</v>
      </c>
      <c r="S279" s="90"/>
      <c r="T279" s="76"/>
    </row>
    <row r="280" spans="1:20" ht="12.75">
      <c r="C280" s="33"/>
      <c r="D280" s="22"/>
      <c r="E280" s="22"/>
      <c r="F280" s="91"/>
      <c r="G280" s="91"/>
      <c r="H280" s="91"/>
      <c r="I280" s="91"/>
      <c r="J280" s="91"/>
      <c r="K280" s="91"/>
      <c r="L280" s="91"/>
      <c r="M280" s="91"/>
      <c r="N280" s="91"/>
      <c r="O280" s="91"/>
      <c r="P280" s="91"/>
      <c r="Q280" s="91"/>
      <c r="R280" s="91"/>
      <c r="S280" s="90"/>
      <c r="T280" s="76"/>
    </row>
    <row r="281" spans="1:20" ht="12.75">
      <c r="B281" s="28" t="s">
        <v>28</v>
      </c>
      <c r="C281" s="33"/>
      <c r="D281" s="22"/>
      <c r="E281" s="22"/>
      <c r="F281" s="91"/>
      <c r="G281" s="91"/>
      <c r="H281" s="91"/>
      <c r="I281" s="91"/>
      <c r="J281" s="91"/>
      <c r="K281" s="91"/>
      <c r="L281" s="91"/>
      <c r="M281" s="91"/>
      <c r="N281" s="91"/>
      <c r="O281" s="91"/>
      <c r="P281" s="91"/>
      <c r="Q281" s="91"/>
      <c r="R281" s="91"/>
      <c r="S281" s="90"/>
      <c r="T281" s="76"/>
    </row>
    <row r="282" spans="1:20" ht="12.75">
      <c r="C282" s="33" t="s">
        <v>101</v>
      </c>
      <c r="D282" s="22"/>
      <c r="E282" s="22"/>
      <c r="F282" s="91">
        <f t="shared" ref="F282:F283" ca="1" si="60">SUM(G282:R282)</f>
        <v>5330.7662365533697</v>
      </c>
      <c r="G282" s="91">
        <f ca="1">'WIJAM NPC Before Balancing'!G282</f>
        <v>535.12179355999081</v>
      </c>
      <c r="H282" s="91">
        <f ca="1">'WIJAM NPC Before Balancing'!H282</f>
        <v>490.25644856473474</v>
      </c>
      <c r="I282" s="91">
        <f ca="1">'WIJAM NPC Before Balancing'!I282</f>
        <v>376.92852684140951</v>
      </c>
      <c r="J282" s="91">
        <f ca="1">'WIJAM NPC Before Balancing'!J282</f>
        <v>287.40258662389419</v>
      </c>
      <c r="K282" s="91">
        <f ca="1">'WIJAM NPC Before Balancing'!K282</f>
        <v>632.31687001168314</v>
      </c>
      <c r="L282" s="91">
        <f ca="1">'WIJAM NPC Before Balancing'!L282</f>
        <v>463.4026178108889</v>
      </c>
      <c r="M282" s="91">
        <f ca="1">'WIJAM NPC Before Balancing'!M282</f>
        <v>470.38350743969437</v>
      </c>
      <c r="N282" s="91">
        <f ca="1">'WIJAM NPC Before Balancing'!N282</f>
        <v>538.30942423643512</v>
      </c>
      <c r="O282" s="91">
        <f ca="1">'WIJAM NPC Before Balancing'!O282</f>
        <v>278.46615705790555</v>
      </c>
      <c r="P282" s="91">
        <f ca="1">'WIJAM NPC Before Balancing'!P282</f>
        <v>313.39574991089751</v>
      </c>
      <c r="Q282" s="91">
        <f ca="1">'WIJAM NPC Before Balancing'!Q282</f>
        <v>456.74214361631692</v>
      </c>
      <c r="R282" s="91">
        <f ca="1">'WIJAM NPC Before Balancing'!R282</f>
        <v>488.04041087951884</v>
      </c>
      <c r="S282" s="90"/>
      <c r="T282" s="76"/>
    </row>
    <row r="283" spans="1:20" ht="12.75">
      <c r="B283" s="22"/>
      <c r="C283" s="33" t="s">
        <v>29</v>
      </c>
      <c r="D283" s="22"/>
      <c r="E283" s="22"/>
      <c r="F283" s="91">
        <f t="shared" ca="1" si="60"/>
        <v>0</v>
      </c>
      <c r="G283" s="91">
        <f ca="1">'WIJAM NPC Before Balancing'!G283</f>
        <v>0</v>
      </c>
      <c r="H283" s="91">
        <f ca="1">'WIJAM NPC Before Balancing'!H283</f>
        <v>0</v>
      </c>
      <c r="I283" s="91">
        <f ca="1">'WIJAM NPC Before Balancing'!I283</f>
        <v>0</v>
      </c>
      <c r="J283" s="91">
        <f ca="1">'WIJAM NPC Before Balancing'!J283</f>
        <v>0</v>
      </c>
      <c r="K283" s="91">
        <f ca="1">'WIJAM NPC Before Balancing'!K283</f>
        <v>0</v>
      </c>
      <c r="L283" s="91">
        <f ca="1">'WIJAM NPC Before Balancing'!L283</f>
        <v>0</v>
      </c>
      <c r="M283" s="91">
        <f ca="1">'WIJAM NPC Before Balancing'!M283</f>
        <v>0</v>
      </c>
      <c r="N283" s="91">
        <f ca="1">'WIJAM NPC Before Balancing'!N283</f>
        <v>0</v>
      </c>
      <c r="O283" s="91">
        <f ca="1">'WIJAM NPC Before Balancing'!O283</f>
        <v>0</v>
      </c>
      <c r="P283" s="91">
        <f ca="1">'WIJAM NPC Before Balancing'!P283</f>
        <v>0</v>
      </c>
      <c r="Q283" s="91">
        <f ca="1">'WIJAM NPC Before Balancing'!Q283</f>
        <v>0</v>
      </c>
      <c r="R283" s="91">
        <f ca="1">'WIJAM NPC Before Balancing'!R283</f>
        <v>0</v>
      </c>
      <c r="S283" s="90"/>
      <c r="T283" s="76"/>
    </row>
    <row r="284" spans="1:20" ht="12.75">
      <c r="C284" s="33"/>
      <c r="D284" s="22"/>
      <c r="E284" s="22"/>
      <c r="F284" s="37"/>
      <c r="J284" s="37"/>
      <c r="P284" s="37"/>
      <c r="R284" s="37"/>
      <c r="S284" s="90"/>
      <c r="T284" s="76"/>
    </row>
    <row r="285" spans="1:20" ht="12.75">
      <c r="B285" s="9" t="s">
        <v>102</v>
      </c>
      <c r="C285" s="33"/>
      <c r="D285" s="22"/>
      <c r="E285" s="22"/>
      <c r="F285" s="82">
        <f ca="1">SUM(G285:R285)</f>
        <v>5330.7662365533697</v>
      </c>
      <c r="G285" s="91">
        <f t="shared" ref="G285:R285" ca="1" si="61">SUM(G282:G283)</f>
        <v>535.12179355999081</v>
      </c>
      <c r="H285" s="91">
        <f t="shared" ca="1" si="61"/>
        <v>490.25644856473474</v>
      </c>
      <c r="I285" s="91">
        <f t="shared" ca="1" si="61"/>
        <v>376.92852684140951</v>
      </c>
      <c r="J285" s="91">
        <f t="shared" ca="1" si="61"/>
        <v>287.40258662389419</v>
      </c>
      <c r="K285" s="91">
        <f t="shared" ca="1" si="61"/>
        <v>632.31687001168314</v>
      </c>
      <c r="L285" s="91">
        <f t="shared" ca="1" si="61"/>
        <v>463.4026178108889</v>
      </c>
      <c r="M285" s="91">
        <f t="shared" ca="1" si="61"/>
        <v>470.38350743969437</v>
      </c>
      <c r="N285" s="91">
        <f t="shared" ca="1" si="61"/>
        <v>538.30942423643512</v>
      </c>
      <c r="O285" s="91">
        <f t="shared" ca="1" si="61"/>
        <v>278.46615705790555</v>
      </c>
      <c r="P285" s="91">
        <f t="shared" ca="1" si="61"/>
        <v>313.39574991089751</v>
      </c>
      <c r="Q285" s="91">
        <f t="shared" ca="1" si="61"/>
        <v>456.74214361631692</v>
      </c>
      <c r="R285" s="91">
        <f t="shared" ca="1" si="61"/>
        <v>488.04041087951884</v>
      </c>
      <c r="S285" s="90"/>
      <c r="T285" s="76"/>
    </row>
    <row r="286" spans="1:20" ht="12.75">
      <c r="C286" s="33"/>
      <c r="D286" s="22"/>
      <c r="E286" s="22"/>
      <c r="F286" s="118" t="s">
        <v>85</v>
      </c>
      <c r="G286" s="118" t="s">
        <v>85</v>
      </c>
      <c r="H286" s="118" t="s">
        <v>85</v>
      </c>
      <c r="I286" s="118" t="s">
        <v>85</v>
      </c>
      <c r="J286" s="118" t="s">
        <v>85</v>
      </c>
      <c r="K286" s="118" t="s">
        <v>85</v>
      </c>
      <c r="L286" s="118" t="s">
        <v>85</v>
      </c>
      <c r="M286" s="118" t="s">
        <v>85</v>
      </c>
      <c r="N286" s="118" t="s">
        <v>85</v>
      </c>
      <c r="O286" s="118" t="s">
        <v>85</v>
      </c>
      <c r="P286" s="118" t="s">
        <v>85</v>
      </c>
      <c r="Q286" s="118" t="s">
        <v>85</v>
      </c>
      <c r="R286" s="118" t="s">
        <v>85</v>
      </c>
      <c r="S286" s="90"/>
      <c r="T286" s="76"/>
    </row>
    <row r="287" spans="1:20" ht="12.75">
      <c r="B287" s="28" t="s">
        <v>30</v>
      </c>
      <c r="C287" s="33"/>
      <c r="D287" s="27"/>
      <c r="E287" s="27"/>
      <c r="F287" s="91">
        <f ca="1">SUM(G287:R287)</f>
        <v>261041.6313170256</v>
      </c>
      <c r="G287" s="91">
        <f t="shared" ref="G287:R287" ca="1" si="62">SUM(G285,G279,G230)</f>
        <v>21309.785067853387</v>
      </c>
      <c r="H287" s="91">
        <f t="shared" ca="1" si="62"/>
        <v>22903.675343860894</v>
      </c>
      <c r="I287" s="91">
        <f t="shared" ca="1" si="62"/>
        <v>20653.124017069495</v>
      </c>
      <c r="J287" s="91">
        <f t="shared" ca="1" si="62"/>
        <v>23686.595022637892</v>
      </c>
      <c r="K287" s="91">
        <f t="shared" ca="1" si="62"/>
        <v>22137.331713728596</v>
      </c>
      <c r="L287" s="91">
        <f t="shared" ca="1" si="62"/>
        <v>22473.714364184551</v>
      </c>
      <c r="M287" s="91">
        <f t="shared" ca="1" si="62"/>
        <v>23249.544647824401</v>
      </c>
      <c r="N287" s="91">
        <f t="shared" ca="1" si="62"/>
        <v>21895.848348062602</v>
      </c>
      <c r="O287" s="91">
        <f t="shared" ca="1" si="62"/>
        <v>20065.46335940537</v>
      </c>
      <c r="P287" s="91">
        <f t="shared" ca="1" si="62"/>
        <v>17289.728167070592</v>
      </c>
      <c r="Q287" s="91">
        <f t="shared" ca="1" si="62"/>
        <v>22974.618128238868</v>
      </c>
      <c r="R287" s="91">
        <f t="shared" ca="1" si="62"/>
        <v>22402.203137088967</v>
      </c>
      <c r="S287" s="90"/>
      <c r="T287" s="76"/>
    </row>
    <row r="288" spans="1:20" ht="12.75">
      <c r="B288" s="15"/>
      <c r="C288" s="33"/>
      <c r="D288" s="23"/>
      <c r="E288" s="23"/>
      <c r="F288" s="91"/>
      <c r="G288" s="91"/>
      <c r="H288" s="91"/>
      <c r="I288" s="91"/>
      <c r="J288" s="91"/>
      <c r="K288" s="91"/>
      <c r="L288" s="91"/>
      <c r="M288" s="91"/>
      <c r="N288" s="91"/>
      <c r="O288" s="91"/>
      <c r="P288" s="91"/>
      <c r="Q288" s="91"/>
      <c r="R288" s="91"/>
      <c r="S288" s="90"/>
      <c r="T288" s="76"/>
    </row>
    <row r="289" spans="1:20" ht="12.75">
      <c r="B289" s="28" t="s">
        <v>31</v>
      </c>
      <c r="C289" s="33"/>
      <c r="D289" s="23"/>
      <c r="E289" s="23"/>
      <c r="F289" s="91"/>
      <c r="G289" s="91"/>
      <c r="H289" s="91"/>
      <c r="I289" s="91"/>
      <c r="J289" s="91"/>
      <c r="K289" s="91"/>
      <c r="L289" s="91"/>
      <c r="M289" s="91"/>
      <c r="N289" s="91"/>
      <c r="O289" s="91"/>
      <c r="P289" s="91"/>
      <c r="Q289" s="91"/>
      <c r="R289" s="91"/>
      <c r="S289" s="90"/>
      <c r="T289" s="76"/>
    </row>
    <row r="290" spans="1:20" ht="12.75">
      <c r="B290" s="15"/>
      <c r="C290" s="33" t="s">
        <v>103</v>
      </c>
      <c r="D290" s="22"/>
      <c r="E290" s="22"/>
      <c r="F290" s="91">
        <f t="shared" ref="F290" ca="1" si="63">SUM(G290:R290)</f>
        <v>-699.64985799673696</v>
      </c>
      <c r="G290" s="91">
        <f ca="1">'WIJAM NPC Before Balancing'!G290</f>
        <v>148.96869556948556</v>
      </c>
      <c r="H290" s="91">
        <f ca="1">'WIJAM NPC Before Balancing'!H290</f>
        <v>-806.5977734653236</v>
      </c>
      <c r="I290" s="91">
        <f ca="1">'WIJAM NPC Before Balancing'!I290</f>
        <v>-841.65378338375319</v>
      </c>
      <c r="J290" s="91">
        <f ca="1">'WIJAM NPC Before Balancing'!J290</f>
        <v>499.99311276594608</v>
      </c>
      <c r="K290" s="91">
        <f ca="1">'WIJAM NPC Before Balancing'!K290</f>
        <v>613.05454872803352</v>
      </c>
      <c r="L290" s="91">
        <f ca="1">'WIJAM NPC Before Balancing'!L290</f>
        <v>97.893714231376222</v>
      </c>
      <c r="M290" s="91">
        <f ca="1">'WIJAM NPC Before Balancing'!M290</f>
        <v>497.67152270512292</v>
      </c>
      <c r="N290" s="91">
        <f ca="1">'WIJAM NPC Before Balancing'!N290</f>
        <v>-804.58572874594358</v>
      </c>
      <c r="O290" s="91">
        <f ca="1">'WIJAM NPC Before Balancing'!O290</f>
        <v>180.3101613905981</v>
      </c>
      <c r="P290" s="91">
        <f ca="1">'WIJAM NPC Before Balancing'!P290</f>
        <v>-334.07680975245148</v>
      </c>
      <c r="Q290" s="91">
        <f ca="1">'WIJAM NPC Before Balancing'!Q290</f>
        <v>473.68175874328369</v>
      </c>
      <c r="R290" s="91">
        <f ca="1">'WIJAM NPC Before Balancing'!R290</f>
        <v>-424.30927678311133</v>
      </c>
      <c r="S290" s="90"/>
      <c r="T290" s="76"/>
    </row>
    <row r="291" spans="1:20" ht="12.75">
      <c r="A291" s="14"/>
      <c r="B291" s="14"/>
      <c r="C291" s="33"/>
      <c r="D291" s="22"/>
      <c r="E291" s="22"/>
      <c r="F291" s="118" t="s">
        <v>85</v>
      </c>
      <c r="G291" s="118" t="s">
        <v>85</v>
      </c>
      <c r="H291" s="118" t="s">
        <v>85</v>
      </c>
      <c r="I291" s="118" t="s">
        <v>85</v>
      </c>
      <c r="J291" s="118" t="s">
        <v>85</v>
      </c>
      <c r="K291" s="118" t="s">
        <v>85</v>
      </c>
      <c r="L291" s="118" t="s">
        <v>85</v>
      </c>
      <c r="M291" s="118" t="s">
        <v>85</v>
      </c>
      <c r="N291" s="118" t="s">
        <v>85</v>
      </c>
      <c r="O291" s="118" t="s">
        <v>85</v>
      </c>
      <c r="P291" s="118" t="s">
        <v>85</v>
      </c>
      <c r="Q291" s="118" t="s">
        <v>85</v>
      </c>
      <c r="R291" s="118" t="s">
        <v>85</v>
      </c>
      <c r="S291" s="92"/>
      <c r="T291" s="76"/>
    </row>
    <row r="292" spans="1:20" ht="12.75">
      <c r="A292" s="14"/>
      <c r="B292" s="14" t="s">
        <v>32</v>
      </c>
      <c r="C292" s="33"/>
      <c r="D292" s="22"/>
      <c r="E292" s="22"/>
      <c r="F292" s="82">
        <f ca="1">SUM(G292:R292)</f>
        <v>-699.64985799673696</v>
      </c>
      <c r="G292" s="91">
        <f t="shared" ref="G292:R292" ca="1" si="64">SUM(G290:G290)</f>
        <v>148.96869556948556</v>
      </c>
      <c r="H292" s="91">
        <f t="shared" ca="1" si="64"/>
        <v>-806.5977734653236</v>
      </c>
      <c r="I292" s="91">
        <f t="shared" ca="1" si="64"/>
        <v>-841.65378338375319</v>
      </c>
      <c r="J292" s="91">
        <f t="shared" ca="1" si="64"/>
        <v>499.99311276594608</v>
      </c>
      <c r="K292" s="91">
        <f t="shared" ca="1" si="64"/>
        <v>613.05454872803352</v>
      </c>
      <c r="L292" s="91">
        <f t="shared" ca="1" si="64"/>
        <v>97.893714231376222</v>
      </c>
      <c r="M292" s="91">
        <f t="shared" ca="1" si="64"/>
        <v>497.67152270512292</v>
      </c>
      <c r="N292" s="91">
        <f t="shared" ca="1" si="64"/>
        <v>-804.58572874594358</v>
      </c>
      <c r="O292" s="91">
        <f t="shared" ca="1" si="64"/>
        <v>180.3101613905981</v>
      </c>
      <c r="P292" s="91">
        <f t="shared" ca="1" si="64"/>
        <v>-334.07680975245148</v>
      </c>
      <c r="Q292" s="91">
        <f t="shared" ca="1" si="64"/>
        <v>473.68175874328369</v>
      </c>
      <c r="R292" s="91">
        <f t="shared" ca="1" si="64"/>
        <v>-424.30927678311133</v>
      </c>
      <c r="S292" s="92"/>
      <c r="T292" s="76"/>
    </row>
    <row r="293" spans="1:20" ht="12.75">
      <c r="A293" s="14"/>
      <c r="B293" s="14"/>
      <c r="C293" s="22"/>
      <c r="D293" s="22"/>
      <c r="E293" s="22"/>
      <c r="F293" s="91"/>
      <c r="G293" s="91"/>
      <c r="H293" s="91"/>
      <c r="I293" s="91"/>
      <c r="J293" s="91"/>
      <c r="K293" s="91"/>
      <c r="L293" s="91"/>
      <c r="M293" s="91"/>
      <c r="N293" s="91"/>
      <c r="O293" s="91"/>
      <c r="P293" s="91"/>
      <c r="Q293" s="91"/>
      <c r="R293" s="91"/>
      <c r="S293" s="92"/>
      <c r="T293" s="76"/>
    </row>
    <row r="294" spans="1:20" ht="12.75">
      <c r="A294" s="14"/>
      <c r="B294" s="14" t="s">
        <v>78</v>
      </c>
      <c r="C294" s="22"/>
      <c r="D294" s="22"/>
      <c r="E294" s="22"/>
      <c r="F294" s="91"/>
      <c r="G294" s="91"/>
      <c r="H294" s="91"/>
      <c r="I294" s="91"/>
      <c r="J294" s="91"/>
      <c r="K294" s="91"/>
      <c r="L294" s="91"/>
      <c r="M294" s="91"/>
      <c r="N294" s="91"/>
      <c r="O294" s="91"/>
      <c r="P294" s="91"/>
      <c r="Q294" s="91"/>
      <c r="R294" s="91"/>
      <c r="S294" s="92"/>
      <c r="T294" s="76"/>
    </row>
    <row r="295" spans="1:20" s="33" customFormat="1" ht="12.75">
      <c r="A295" s="14"/>
      <c r="B295" s="14"/>
      <c r="C295" s="22" t="s">
        <v>78</v>
      </c>
      <c r="D295" s="22"/>
      <c r="E295" s="22"/>
      <c r="F295" s="91">
        <f ca="1">SUM(G295:R295)</f>
        <v>1135545.3080580952</v>
      </c>
      <c r="G295" s="91">
        <f ca="1">'WIJAM NPC Before Balancing'!G295+'Net Position Balancing'!E26</f>
        <v>126384.31268089559</v>
      </c>
      <c r="H295" s="91">
        <f ca="1">'WIJAM NPC Before Balancing'!H295+'Net Position Balancing'!F26</f>
        <v>153183.94411412528</v>
      </c>
      <c r="I295" s="91">
        <f ca="1">'WIJAM NPC Before Balancing'!I295+'Net Position Balancing'!G26</f>
        <v>113944.14134262293</v>
      </c>
      <c r="J295" s="91">
        <f ca="1">'WIJAM NPC Before Balancing'!J295+'Net Position Balancing'!H26</f>
        <v>101410.55304372459</v>
      </c>
      <c r="K295" s="91">
        <f ca="1">'WIJAM NPC Before Balancing'!K295+'Net Position Balancing'!I26</f>
        <v>69684.410864770092</v>
      </c>
      <c r="L295" s="91">
        <f ca="1">'WIJAM NPC Before Balancing'!L295+'Net Position Balancing'!J26</f>
        <v>64666.784667829132</v>
      </c>
      <c r="M295" s="91">
        <f ca="1">'WIJAM NPC Before Balancing'!M295+'Net Position Balancing'!K26</f>
        <v>79691.472722826991</v>
      </c>
      <c r="N295" s="91">
        <f ca="1">'WIJAM NPC Before Balancing'!N295+'Net Position Balancing'!L26</f>
        <v>78448.635299216985</v>
      </c>
      <c r="O295" s="91">
        <f ca="1">'WIJAM NPC Before Balancing'!O295+'Net Position Balancing'!M26</f>
        <v>43883.073159020481</v>
      </c>
      <c r="P295" s="91">
        <f ca="1">'WIJAM NPC Before Balancing'!P295+'Net Position Balancing'!N26</f>
        <v>8274.9185346113336</v>
      </c>
      <c r="Q295" s="91">
        <f ca="1">'WIJAM NPC Before Balancing'!Q295+'Net Position Balancing'!O26</f>
        <v>147072.75738219637</v>
      </c>
      <c r="R295" s="91">
        <f ca="1">'WIJAM NPC Before Balancing'!R295+'Net Position Balancing'!P26</f>
        <v>148900.30424625528</v>
      </c>
      <c r="S295" s="91"/>
      <c r="T295" s="76"/>
    </row>
    <row r="296" spans="1:20" ht="12.75">
      <c r="A296" s="14"/>
      <c r="B296" s="14"/>
      <c r="C296" s="22" t="s">
        <v>115</v>
      </c>
      <c r="D296" s="22"/>
      <c r="E296" s="22"/>
      <c r="F296" s="91">
        <f t="shared" ref="F296:F297" ca="1" si="65">SUM(G296:R296)</f>
        <v>16617.779079579297</v>
      </c>
      <c r="G296" s="91">
        <f ca="1">'WIJAM NPC Before Balancing'!G296</f>
        <v>-13851.473287781389</v>
      </c>
      <c r="H296" s="91">
        <f ca="1">'WIJAM NPC Before Balancing'!H296</f>
        <v>11150.141140538821</v>
      </c>
      <c r="I296" s="91">
        <f ca="1">'WIJAM NPC Before Balancing'!I296</f>
        <v>28389.100643604317</v>
      </c>
      <c r="J296" s="91">
        <f ca="1">'WIJAM NPC Before Balancing'!J296</f>
        <v>14623.950716611434</v>
      </c>
      <c r="K296" s="91">
        <f ca="1">'WIJAM NPC Before Balancing'!K296</f>
        <v>24458.560321231191</v>
      </c>
      <c r="L296" s="91">
        <f ca="1">'WIJAM NPC Before Balancing'!L296</f>
        <v>20215.186744184513</v>
      </c>
      <c r="M296" s="91">
        <f ca="1">'WIJAM NPC Before Balancing'!M296</f>
        <v>4833.1504966663224</v>
      </c>
      <c r="N296" s="91">
        <f ca="1">'WIJAM NPC Before Balancing'!N296</f>
        <v>-32518.667567177126</v>
      </c>
      <c r="O296" s="91">
        <f ca="1">'WIJAM NPC Before Balancing'!O296</f>
        <v>-15579.107489489119</v>
      </c>
      <c r="P296" s="91">
        <f ca="1">'WIJAM NPC Before Balancing'!P296</f>
        <v>-9541.1934456356266</v>
      </c>
      <c r="Q296" s="91">
        <f ca="1">'WIJAM NPC Before Balancing'!Q296</f>
        <v>-6386.5530014670121</v>
      </c>
      <c r="R296" s="91">
        <f ca="1">'WIJAM NPC Before Balancing'!R296</f>
        <v>-9175.3161917070374</v>
      </c>
      <c r="S296" s="92"/>
      <c r="T296" s="76"/>
    </row>
    <row r="297" spans="1:20" ht="12.75">
      <c r="A297" s="14"/>
      <c r="B297" s="14"/>
      <c r="C297" s="22" t="s">
        <v>116</v>
      </c>
      <c r="D297" s="22"/>
      <c r="E297" s="22"/>
      <c r="F297" s="91">
        <f t="shared" ca="1" si="65"/>
        <v>65651.571337386151</v>
      </c>
      <c r="G297" s="91">
        <f ca="1">'WIJAM NPC Before Balancing'!G297</f>
        <v>4150.8622739182638</v>
      </c>
      <c r="H297" s="91">
        <f ca="1">'WIJAM NPC Before Balancing'!H297</f>
        <v>5548.5586914270634</v>
      </c>
      <c r="I297" s="91">
        <f ca="1">'WIJAM NPC Before Balancing'!I297</f>
        <v>6138.434635341755</v>
      </c>
      <c r="J297" s="91">
        <f ca="1">'WIJAM NPC Before Balancing'!J297</f>
        <v>6084.7118801434863</v>
      </c>
      <c r="K297" s="91">
        <f ca="1">'WIJAM NPC Before Balancing'!K297</f>
        <v>7293.47568257888</v>
      </c>
      <c r="L297" s="91">
        <f ca="1">'WIJAM NPC Before Balancing'!L297</f>
        <v>4076.1462186776866</v>
      </c>
      <c r="M297" s="91">
        <f ca="1">'WIJAM NPC Before Balancing'!M297</f>
        <v>3808.8860948556498</v>
      </c>
      <c r="N297" s="91">
        <f ca="1">'WIJAM NPC Before Balancing'!N297</f>
        <v>5672.6815573938648</v>
      </c>
      <c r="O297" s="91">
        <f ca="1">'WIJAM NPC Before Balancing'!O297</f>
        <v>6105.8075024851332</v>
      </c>
      <c r="P297" s="91">
        <f ca="1">'WIJAM NPC Before Balancing'!P297</f>
        <v>4011.2895316914874</v>
      </c>
      <c r="Q297" s="91">
        <f ca="1">'WIJAM NPC Before Balancing'!Q297</f>
        <v>5277.8556588208603</v>
      </c>
      <c r="R297" s="91">
        <f ca="1">'WIJAM NPC Before Balancing'!R297</f>
        <v>7482.8616100520258</v>
      </c>
      <c r="S297" s="92"/>
      <c r="T297" s="76"/>
    </row>
    <row r="298" spans="1:20" ht="12.75">
      <c r="A298" s="14"/>
      <c r="B298" s="14"/>
      <c r="C298" s="22"/>
      <c r="D298" s="22"/>
      <c r="E298" s="22"/>
      <c r="F298" s="118"/>
      <c r="G298" s="118"/>
      <c r="H298" s="118"/>
      <c r="I298" s="118"/>
      <c r="J298" s="118"/>
      <c r="K298" s="118"/>
      <c r="L298" s="118"/>
      <c r="M298" s="118"/>
      <c r="N298" s="118"/>
      <c r="O298" s="118"/>
      <c r="P298" s="118"/>
      <c r="Q298" s="118"/>
      <c r="R298" s="118"/>
      <c r="S298" s="92"/>
      <c r="T298" s="76"/>
    </row>
    <row r="299" spans="1:20" ht="12.75">
      <c r="A299" s="14"/>
      <c r="B299" s="14" t="s">
        <v>33</v>
      </c>
      <c r="C299" s="22"/>
      <c r="D299" s="22"/>
      <c r="E299" s="22"/>
      <c r="F299" s="82">
        <f ca="1">SUM(G299:R299)</f>
        <v>1217814.6584750605</v>
      </c>
      <c r="G299" s="91">
        <f t="shared" ref="G299:R299" ca="1" si="66">SUM(G295:G298)</f>
        <v>116683.70166703245</v>
      </c>
      <c r="H299" s="91">
        <f t="shared" ca="1" si="66"/>
        <v>169882.64394609115</v>
      </c>
      <c r="I299" s="91">
        <f t="shared" ca="1" si="66"/>
        <v>148471.676621569</v>
      </c>
      <c r="J299" s="91">
        <f t="shared" ca="1" si="66"/>
        <v>122119.21564047951</v>
      </c>
      <c r="K299" s="91">
        <f t="shared" ca="1" si="66"/>
        <v>101436.44686858017</v>
      </c>
      <c r="L299" s="91">
        <f t="shared" ca="1" si="66"/>
        <v>88958.11763069134</v>
      </c>
      <c r="M299" s="91">
        <f t="shared" ca="1" si="66"/>
        <v>88333.509314348965</v>
      </c>
      <c r="N299" s="91">
        <f t="shared" ca="1" si="66"/>
        <v>51602.649289433728</v>
      </c>
      <c r="O299" s="91">
        <f t="shared" ca="1" si="66"/>
        <v>34409.773172016496</v>
      </c>
      <c r="P299" s="91">
        <f t="shared" ca="1" si="66"/>
        <v>2745.0146206671943</v>
      </c>
      <c r="Q299" s="91">
        <f t="shared" ca="1" si="66"/>
        <v>145964.06003955021</v>
      </c>
      <c r="R299" s="91">
        <f t="shared" ca="1" si="66"/>
        <v>147207.84966460027</v>
      </c>
      <c r="S299" s="92"/>
      <c r="T299" s="76"/>
    </row>
    <row r="300" spans="1:20" ht="12.75">
      <c r="A300" s="14"/>
      <c r="B300" s="14"/>
      <c r="C300" s="22"/>
      <c r="D300" s="22"/>
      <c r="E300" s="22"/>
      <c r="F300" s="82"/>
      <c r="G300" s="91"/>
      <c r="H300" s="91"/>
      <c r="I300" s="91"/>
      <c r="J300" s="91"/>
      <c r="K300" s="91"/>
      <c r="L300" s="91"/>
      <c r="M300" s="91"/>
      <c r="N300" s="91"/>
      <c r="O300" s="91"/>
      <c r="P300" s="91"/>
      <c r="Q300" s="91"/>
      <c r="R300" s="91"/>
      <c r="S300" s="92"/>
      <c r="T300" s="76"/>
    </row>
    <row r="301" spans="1:20" ht="12.75">
      <c r="A301" s="14"/>
      <c r="B301" s="14"/>
      <c r="C301" s="66" t="s">
        <v>34</v>
      </c>
      <c r="D301" s="22"/>
      <c r="E301" s="22"/>
      <c r="F301" s="82">
        <f ca="1">SUM(G301:R301)</f>
        <v>2252.9674183966513</v>
      </c>
      <c r="G301" s="91">
        <f ca="1">'WIJAM NPC Before Balancing'!G301</f>
        <v>47.660696222021727</v>
      </c>
      <c r="H301" s="91">
        <f ca="1">'WIJAM NPC Before Balancing'!H301</f>
        <v>271.85726748624154</v>
      </c>
      <c r="I301" s="91">
        <f ca="1">'WIJAM NPC Before Balancing'!I301</f>
        <v>31.719343296672562</v>
      </c>
      <c r="J301" s="91">
        <f ca="1">'WIJAM NPC Before Balancing'!J301</f>
        <v>24.607771236014933</v>
      </c>
      <c r="K301" s="91">
        <f ca="1">'WIJAM NPC Before Balancing'!K301</f>
        <v>114.44812170550681</v>
      </c>
      <c r="L301" s="91">
        <f ca="1">'WIJAM NPC Before Balancing'!L301</f>
        <v>162.8624834474563</v>
      </c>
      <c r="M301" s="91">
        <f ca="1">'WIJAM NPC Before Balancing'!M301</f>
        <v>387.54480873893624</v>
      </c>
      <c r="N301" s="91">
        <f ca="1">'WIJAM NPC Before Balancing'!N301</f>
        <v>94.515104215771359</v>
      </c>
      <c r="O301" s="91">
        <f ca="1">'WIJAM NPC Before Balancing'!O301</f>
        <v>290.8039187454022</v>
      </c>
      <c r="P301" s="91">
        <f ca="1">'WIJAM NPC Before Balancing'!P301</f>
        <v>200.29673022423506</v>
      </c>
      <c r="Q301" s="91">
        <f ca="1">'WIJAM NPC Before Balancing'!Q301</f>
        <v>197.07281549321991</v>
      </c>
      <c r="R301" s="91">
        <f ca="1">'WIJAM NPC Before Balancing'!R301</f>
        <v>429.57835758517274</v>
      </c>
      <c r="S301" s="92"/>
      <c r="T301" s="76"/>
    </row>
    <row r="302" spans="1:20" ht="12.75">
      <c r="A302" s="14"/>
      <c r="B302" s="14"/>
      <c r="C302" s="22"/>
      <c r="D302" s="22"/>
      <c r="E302" s="22"/>
      <c r="F302" s="118" t="s">
        <v>85</v>
      </c>
      <c r="G302" s="118" t="s">
        <v>85</v>
      </c>
      <c r="H302" s="118" t="s">
        <v>85</v>
      </c>
      <c r="I302" s="118" t="s">
        <v>85</v>
      </c>
      <c r="J302" s="118" t="s">
        <v>85</v>
      </c>
      <c r="K302" s="118" t="s">
        <v>85</v>
      </c>
      <c r="L302" s="118" t="s">
        <v>85</v>
      </c>
      <c r="M302" s="118" t="s">
        <v>85</v>
      </c>
      <c r="N302" s="118" t="s">
        <v>85</v>
      </c>
      <c r="O302" s="118" t="s">
        <v>85</v>
      </c>
      <c r="P302" s="118" t="s">
        <v>85</v>
      </c>
      <c r="Q302" s="118" t="s">
        <v>85</v>
      </c>
      <c r="R302" s="118" t="s">
        <v>85</v>
      </c>
      <c r="S302" s="92"/>
      <c r="T302" s="76"/>
    </row>
    <row r="303" spans="1:20" ht="12.75">
      <c r="A303" s="63" t="s">
        <v>35</v>
      </c>
      <c r="B303" s="14"/>
      <c r="C303" s="22"/>
      <c r="D303" s="22"/>
      <c r="E303" s="22"/>
      <c r="F303" s="96">
        <f ca="1">SUM(G303:R303)</f>
        <v>1480409.6073524861</v>
      </c>
      <c r="G303" s="96">
        <f t="shared" ref="G303:R303" ca="1" si="67">SUM(G299,G292,G287,G301)</f>
        <v>138190.11612667734</v>
      </c>
      <c r="H303" s="96">
        <f t="shared" ca="1" si="67"/>
        <v>192251.57878397297</v>
      </c>
      <c r="I303" s="96">
        <f t="shared" ca="1" si="67"/>
        <v>168314.8661985514</v>
      </c>
      <c r="J303" s="96">
        <f t="shared" ca="1" si="67"/>
        <v>146330.41154711935</v>
      </c>
      <c r="K303" s="96">
        <f t="shared" ca="1" si="67"/>
        <v>124301.28125274229</v>
      </c>
      <c r="L303" s="96">
        <f t="shared" ca="1" si="67"/>
        <v>111692.58819255473</v>
      </c>
      <c r="M303" s="96">
        <f t="shared" ca="1" si="67"/>
        <v>112468.27029361742</v>
      </c>
      <c r="N303" s="96">
        <f t="shared" ca="1" si="67"/>
        <v>72788.42701296616</v>
      </c>
      <c r="O303" s="96">
        <f t="shared" ca="1" si="67"/>
        <v>54946.350611557871</v>
      </c>
      <c r="P303" s="96">
        <f t="shared" ca="1" si="67"/>
        <v>19900.962708209572</v>
      </c>
      <c r="Q303" s="96">
        <f t="shared" ca="1" si="67"/>
        <v>169609.43274202556</v>
      </c>
      <c r="R303" s="96">
        <f t="shared" ca="1" si="67"/>
        <v>169615.32188249132</v>
      </c>
      <c r="S303" s="92"/>
      <c r="T303" s="76"/>
    </row>
    <row r="304" spans="1:20" ht="12.75">
      <c r="A304" s="14"/>
      <c r="B304" s="14"/>
      <c r="C304" s="22"/>
      <c r="D304" s="22"/>
      <c r="E304" s="22"/>
      <c r="F304" s="91"/>
      <c r="G304" s="91"/>
      <c r="H304" s="91"/>
      <c r="I304" s="91"/>
      <c r="J304" s="91"/>
      <c r="K304" s="91"/>
      <c r="L304" s="91"/>
      <c r="M304" s="91"/>
      <c r="N304" s="91"/>
      <c r="O304" s="91"/>
      <c r="P304" s="91"/>
      <c r="Q304" s="91"/>
      <c r="R304" s="91"/>
      <c r="S304" s="92"/>
      <c r="T304" s="76"/>
    </row>
    <row r="305" spans="1:20" ht="12.75">
      <c r="A305" s="21" t="s">
        <v>140</v>
      </c>
      <c r="B305" s="14"/>
      <c r="F305" s="96"/>
      <c r="G305" s="92"/>
      <c r="H305" s="92"/>
      <c r="I305" s="92"/>
      <c r="J305" s="92"/>
      <c r="K305" s="92"/>
      <c r="L305" s="92"/>
      <c r="M305" s="92"/>
      <c r="N305" s="92"/>
      <c r="O305" s="92"/>
      <c r="P305" s="92"/>
      <c r="Q305" s="92"/>
      <c r="R305" s="92"/>
      <c r="S305" s="92"/>
      <c r="T305" s="76"/>
    </row>
    <row r="306" spans="1:20" ht="12.75">
      <c r="A306" s="14"/>
      <c r="B306" s="14"/>
      <c r="C306" s="22" t="s">
        <v>40</v>
      </c>
      <c r="D306" s="22"/>
      <c r="E306" s="22"/>
      <c r="F306" s="91">
        <f t="shared" ref="F306:F314" si="68">SUM(G306:R306)</f>
        <v>109527.65501079771</v>
      </c>
      <c r="G306" s="92">
        <f>'WIJAM NPC Before Balancing'!G306</f>
        <v>7196.3259385500005</v>
      </c>
      <c r="H306" s="92">
        <f>'WIJAM NPC Before Balancing'!H306</f>
        <v>10362.632271226692</v>
      </c>
      <c r="I306" s="92">
        <f>'WIJAM NPC Before Balancing'!I306</f>
        <v>11320.790417992674</v>
      </c>
      <c r="J306" s="92">
        <f>'WIJAM NPC Before Balancing'!J306</f>
        <v>9165.6417126749402</v>
      </c>
      <c r="K306" s="92">
        <f>'WIJAM NPC Before Balancing'!K306</f>
        <v>5622.9435663048689</v>
      </c>
      <c r="L306" s="92">
        <f>'WIJAM NPC Before Balancing'!L306</f>
        <v>9477.3481128237017</v>
      </c>
      <c r="M306" s="92">
        <f>'WIJAM NPC Before Balancing'!M306</f>
        <v>10745.924090585933</v>
      </c>
      <c r="N306" s="92">
        <f>'WIJAM NPC Before Balancing'!N306</f>
        <v>8385.6218239366863</v>
      </c>
      <c r="O306" s="92">
        <f>'WIJAM NPC Before Balancing'!O306</f>
        <v>8716.7222504302354</v>
      </c>
      <c r="P306" s="92">
        <f>'WIJAM NPC Before Balancing'!P306</f>
        <v>7688.155245804458</v>
      </c>
      <c r="Q306" s="92">
        <f>'WIJAM NPC Before Balancing'!Q306</f>
        <v>10023.681538230878</v>
      </c>
      <c r="R306" s="92">
        <f>'WIJAM NPC Before Balancing'!R306</f>
        <v>10821.868042236651</v>
      </c>
      <c r="S306" s="92"/>
      <c r="T306" s="76"/>
    </row>
    <row r="307" spans="1:20" ht="12.75">
      <c r="A307" s="14"/>
      <c r="B307" s="14"/>
      <c r="C307" s="22" t="s">
        <v>41</v>
      </c>
      <c r="D307" s="15"/>
      <c r="E307" s="15"/>
      <c r="F307" s="91">
        <f t="shared" ca="1" si="68"/>
        <v>0</v>
      </c>
      <c r="G307" s="92">
        <f ca="1">'WIJAM NPC Before Balancing'!G307</f>
        <v>0</v>
      </c>
      <c r="H307" s="92">
        <f ca="1">'WIJAM NPC Before Balancing'!H307</f>
        <v>0</v>
      </c>
      <c r="I307" s="92">
        <f ca="1">'WIJAM NPC Before Balancing'!I307</f>
        <v>0</v>
      </c>
      <c r="J307" s="92">
        <f ca="1">'WIJAM NPC Before Balancing'!J307</f>
        <v>0</v>
      </c>
      <c r="K307" s="92">
        <f ca="1">'WIJAM NPC Before Balancing'!K307</f>
        <v>0</v>
      </c>
      <c r="L307" s="92">
        <f ca="1">'WIJAM NPC Before Balancing'!L307</f>
        <v>0</v>
      </c>
      <c r="M307" s="92">
        <f ca="1">'WIJAM NPC Before Balancing'!M307</f>
        <v>0</v>
      </c>
      <c r="N307" s="92">
        <f ca="1">'WIJAM NPC Before Balancing'!N307</f>
        <v>0</v>
      </c>
      <c r="O307" s="92">
        <f ca="1">'WIJAM NPC Before Balancing'!O307</f>
        <v>0</v>
      </c>
      <c r="P307" s="92">
        <f ca="1">'WIJAM NPC Before Balancing'!P307</f>
        <v>0</v>
      </c>
      <c r="Q307" s="92">
        <f ca="1">'WIJAM NPC Before Balancing'!Q307</f>
        <v>0</v>
      </c>
      <c r="R307" s="92">
        <f ca="1">'WIJAM NPC Before Balancing'!R307</f>
        <v>0</v>
      </c>
      <c r="S307" s="92"/>
      <c r="T307" s="76"/>
    </row>
    <row r="308" spans="1:20" ht="12.75">
      <c r="A308" s="14"/>
      <c r="B308" s="14"/>
      <c r="C308" s="22" t="s">
        <v>42</v>
      </c>
      <c r="D308" s="15"/>
      <c r="E308" s="15"/>
      <c r="F308" s="91">
        <f t="shared" ca="1" si="68"/>
        <v>0</v>
      </c>
      <c r="G308" s="92">
        <f ca="1">'WIJAM NPC Before Balancing'!G308</f>
        <v>0</v>
      </c>
      <c r="H308" s="92">
        <f ca="1">'WIJAM NPC Before Balancing'!H308</f>
        <v>0</v>
      </c>
      <c r="I308" s="92">
        <f ca="1">'WIJAM NPC Before Balancing'!I308</f>
        <v>0</v>
      </c>
      <c r="J308" s="92">
        <f ca="1">'WIJAM NPC Before Balancing'!J308</f>
        <v>0</v>
      </c>
      <c r="K308" s="92">
        <f ca="1">'WIJAM NPC Before Balancing'!K308</f>
        <v>0</v>
      </c>
      <c r="L308" s="92">
        <f ca="1">'WIJAM NPC Before Balancing'!L308</f>
        <v>0</v>
      </c>
      <c r="M308" s="92">
        <f ca="1">'WIJAM NPC Before Balancing'!M308</f>
        <v>0</v>
      </c>
      <c r="N308" s="92">
        <f ca="1">'WIJAM NPC Before Balancing'!N308</f>
        <v>0</v>
      </c>
      <c r="O308" s="92">
        <f ca="1">'WIJAM NPC Before Balancing'!O308</f>
        <v>0</v>
      </c>
      <c r="P308" s="92">
        <f ca="1">'WIJAM NPC Before Balancing'!P308</f>
        <v>0</v>
      </c>
      <c r="Q308" s="92">
        <f ca="1">'WIJAM NPC Before Balancing'!Q308</f>
        <v>0</v>
      </c>
      <c r="R308" s="92">
        <f ca="1">'WIJAM NPC Before Balancing'!R308</f>
        <v>0</v>
      </c>
      <c r="S308" s="92"/>
      <c r="T308" s="76"/>
    </row>
    <row r="309" spans="1:20" ht="12.75">
      <c r="A309" s="14"/>
      <c r="B309" s="14"/>
      <c r="C309" s="22" t="s">
        <v>43</v>
      </c>
      <c r="D309" s="22"/>
      <c r="E309" s="22"/>
      <c r="F309" s="91">
        <f t="shared" ca="1" si="68"/>
        <v>0</v>
      </c>
      <c r="G309" s="92">
        <f ca="1">'WIJAM NPC Before Balancing'!G309</f>
        <v>0</v>
      </c>
      <c r="H309" s="92">
        <f ca="1">'WIJAM NPC Before Balancing'!H309</f>
        <v>0</v>
      </c>
      <c r="I309" s="92">
        <f ca="1">'WIJAM NPC Before Balancing'!I309</f>
        <v>0</v>
      </c>
      <c r="J309" s="92">
        <f ca="1">'WIJAM NPC Before Balancing'!J309</f>
        <v>0</v>
      </c>
      <c r="K309" s="92">
        <f ca="1">'WIJAM NPC Before Balancing'!K309</f>
        <v>0</v>
      </c>
      <c r="L309" s="92">
        <f ca="1">'WIJAM NPC Before Balancing'!L309</f>
        <v>0</v>
      </c>
      <c r="M309" s="92">
        <f ca="1">'WIJAM NPC Before Balancing'!M309</f>
        <v>0</v>
      </c>
      <c r="N309" s="92">
        <f ca="1">'WIJAM NPC Before Balancing'!N309</f>
        <v>0</v>
      </c>
      <c r="O309" s="92">
        <f ca="1">'WIJAM NPC Before Balancing'!O309</f>
        <v>0</v>
      </c>
      <c r="P309" s="92">
        <f ca="1">'WIJAM NPC Before Balancing'!P309</f>
        <v>0</v>
      </c>
      <c r="Q309" s="92">
        <f ca="1">'WIJAM NPC Before Balancing'!Q309</f>
        <v>0</v>
      </c>
      <c r="R309" s="92">
        <f ca="1">'WIJAM NPC Before Balancing'!R309</f>
        <v>0</v>
      </c>
      <c r="S309" s="92"/>
      <c r="T309" s="76"/>
    </row>
    <row r="310" spans="1:20" ht="12.75">
      <c r="A310" s="14"/>
      <c r="B310" s="14"/>
      <c r="C310" s="22" t="s">
        <v>44</v>
      </c>
      <c r="D310" s="22"/>
      <c r="E310" s="22"/>
      <c r="F310" s="91">
        <f t="shared" ca="1" si="68"/>
        <v>0</v>
      </c>
      <c r="G310" s="92">
        <f ca="1">'WIJAM NPC Before Balancing'!G310</f>
        <v>0</v>
      </c>
      <c r="H310" s="92">
        <f ca="1">'WIJAM NPC Before Balancing'!H310</f>
        <v>0</v>
      </c>
      <c r="I310" s="92">
        <f ca="1">'WIJAM NPC Before Balancing'!I310</f>
        <v>0</v>
      </c>
      <c r="J310" s="92">
        <f ca="1">'WIJAM NPC Before Balancing'!J310</f>
        <v>0</v>
      </c>
      <c r="K310" s="92">
        <f ca="1">'WIJAM NPC Before Balancing'!K310</f>
        <v>0</v>
      </c>
      <c r="L310" s="92">
        <f ca="1">'WIJAM NPC Before Balancing'!L310</f>
        <v>0</v>
      </c>
      <c r="M310" s="92">
        <f ca="1">'WIJAM NPC Before Balancing'!M310</f>
        <v>0</v>
      </c>
      <c r="N310" s="92">
        <f ca="1">'WIJAM NPC Before Balancing'!N310</f>
        <v>0</v>
      </c>
      <c r="O310" s="92">
        <f ca="1">'WIJAM NPC Before Balancing'!O310</f>
        <v>0</v>
      </c>
      <c r="P310" s="92">
        <f ca="1">'WIJAM NPC Before Balancing'!P310</f>
        <v>0</v>
      </c>
      <c r="Q310" s="92">
        <f ca="1">'WIJAM NPC Before Balancing'!Q310</f>
        <v>0</v>
      </c>
      <c r="R310" s="92">
        <f ca="1">'WIJAM NPC Before Balancing'!R310</f>
        <v>0</v>
      </c>
      <c r="S310" s="92"/>
      <c r="T310" s="76"/>
    </row>
    <row r="311" spans="1:20" ht="12.75">
      <c r="A311" s="14"/>
      <c r="B311" s="14"/>
      <c r="C311" s="22" t="s">
        <v>45</v>
      </c>
      <c r="D311" s="22"/>
      <c r="E311" s="22"/>
      <c r="F311" s="91">
        <f t="shared" ca="1" si="68"/>
        <v>0</v>
      </c>
      <c r="G311" s="92">
        <f ca="1">'WIJAM NPC Before Balancing'!G311</f>
        <v>0</v>
      </c>
      <c r="H311" s="92">
        <f ca="1">'WIJAM NPC Before Balancing'!H311</f>
        <v>0</v>
      </c>
      <c r="I311" s="92">
        <f ca="1">'WIJAM NPC Before Balancing'!I311</f>
        <v>0</v>
      </c>
      <c r="J311" s="92">
        <f ca="1">'WIJAM NPC Before Balancing'!J311</f>
        <v>0</v>
      </c>
      <c r="K311" s="92">
        <f ca="1">'WIJAM NPC Before Balancing'!K311</f>
        <v>0</v>
      </c>
      <c r="L311" s="92">
        <f ca="1">'WIJAM NPC Before Balancing'!L311</f>
        <v>0</v>
      </c>
      <c r="M311" s="92">
        <f ca="1">'WIJAM NPC Before Balancing'!M311</f>
        <v>0</v>
      </c>
      <c r="N311" s="92">
        <f ca="1">'WIJAM NPC Before Balancing'!N311</f>
        <v>0</v>
      </c>
      <c r="O311" s="92">
        <f ca="1">'WIJAM NPC Before Balancing'!O311</f>
        <v>0</v>
      </c>
      <c r="P311" s="92">
        <f ca="1">'WIJAM NPC Before Balancing'!P311</f>
        <v>0</v>
      </c>
      <c r="Q311" s="92">
        <f ca="1">'WIJAM NPC Before Balancing'!Q311</f>
        <v>0</v>
      </c>
      <c r="R311" s="92">
        <f ca="1">'WIJAM NPC Before Balancing'!R311</f>
        <v>0</v>
      </c>
      <c r="S311" s="92"/>
      <c r="T311" s="76"/>
    </row>
    <row r="312" spans="1:20" ht="12.75">
      <c r="A312" s="14"/>
      <c r="B312" s="14"/>
      <c r="C312" s="22" t="s">
        <v>46</v>
      </c>
      <c r="D312" s="22"/>
      <c r="E312" s="22"/>
      <c r="F312" s="91">
        <f t="shared" ca="1" si="68"/>
        <v>1280378.121255673</v>
      </c>
      <c r="G312" s="92">
        <f ca="1">'WIJAM NPC Before Balancing'!G312</f>
        <v>129666.07742514565</v>
      </c>
      <c r="H312" s="92">
        <f ca="1">'WIJAM NPC Before Balancing'!H312</f>
        <v>43203.9719059895</v>
      </c>
      <c r="I312" s="92">
        <f ca="1">'WIJAM NPC Before Balancing'!I312</f>
        <v>40027.609063292628</v>
      </c>
      <c r="J312" s="92">
        <f ca="1">'WIJAM NPC Before Balancing'!J312</f>
        <v>21931.908725701884</v>
      </c>
      <c r="K312" s="92">
        <f ca="1">'WIJAM NPC Before Balancing'!K312</f>
        <v>48877.252673332914</v>
      </c>
      <c r="L312" s="92">
        <f ca="1">'WIJAM NPC Before Balancing'!L312</f>
        <v>107887.80249139744</v>
      </c>
      <c r="M312" s="92">
        <f ca="1">'WIJAM NPC Before Balancing'!M312</f>
        <v>160878.60521293903</v>
      </c>
      <c r="N312" s="92">
        <f ca="1">'WIJAM NPC Before Balancing'!N312</f>
        <v>174573.0872910498</v>
      </c>
      <c r="O312" s="92">
        <f ca="1">'WIJAM NPC Before Balancing'!O312</f>
        <v>140265.12310241157</v>
      </c>
      <c r="P312" s="92">
        <f ca="1">'WIJAM NPC Before Balancing'!P312</f>
        <v>173699.54536011966</v>
      </c>
      <c r="Q312" s="92">
        <f ca="1">'WIJAM NPC Before Balancing'!Q312</f>
        <v>112439.07186181158</v>
      </c>
      <c r="R312" s="92">
        <f ca="1">'WIJAM NPC Before Balancing'!R312</f>
        <v>126928.0661424812</v>
      </c>
      <c r="S312" s="92"/>
      <c r="T312" s="76"/>
    </row>
    <row r="313" spans="1:20" ht="12.75">
      <c r="A313" s="14"/>
      <c r="C313" s="22" t="s">
        <v>149</v>
      </c>
      <c r="D313" s="22"/>
      <c r="E313" s="22"/>
      <c r="F313" s="91">
        <f t="shared" ref="F313" ca="1" si="69">SUM(G313:R313)</f>
        <v>0</v>
      </c>
      <c r="G313" s="92">
        <f ca="1">'WIJAM NPC Before Balancing'!G313</f>
        <v>0</v>
      </c>
      <c r="H313" s="92">
        <f ca="1">'WIJAM NPC Before Balancing'!H313</f>
        <v>0</v>
      </c>
      <c r="I313" s="92">
        <f ca="1">'WIJAM NPC Before Balancing'!I313</f>
        <v>0</v>
      </c>
      <c r="J313" s="92">
        <f ca="1">'WIJAM NPC Before Balancing'!J313</f>
        <v>0</v>
      </c>
      <c r="K313" s="92">
        <f ca="1">'WIJAM NPC Before Balancing'!K313</f>
        <v>0</v>
      </c>
      <c r="L313" s="92">
        <f ca="1">'WIJAM NPC Before Balancing'!L313</f>
        <v>0</v>
      </c>
      <c r="M313" s="92">
        <f ca="1">'WIJAM NPC Before Balancing'!M313</f>
        <v>0</v>
      </c>
      <c r="N313" s="92">
        <f ca="1">'WIJAM NPC Before Balancing'!N313</f>
        <v>0</v>
      </c>
      <c r="O313" s="92">
        <f ca="1">'WIJAM NPC Before Balancing'!O313</f>
        <v>0</v>
      </c>
      <c r="P313" s="92">
        <f ca="1">'WIJAM NPC Before Balancing'!P313</f>
        <v>0</v>
      </c>
      <c r="Q313" s="92">
        <f ca="1">'WIJAM NPC Before Balancing'!Q313</f>
        <v>0</v>
      </c>
      <c r="R313" s="92">
        <f ca="1">'WIJAM NPC Before Balancing'!R313</f>
        <v>0</v>
      </c>
      <c r="S313" s="92"/>
      <c r="T313" s="76"/>
    </row>
    <row r="314" spans="1:20" ht="12.75">
      <c r="A314" s="14"/>
      <c r="B314" s="14"/>
      <c r="C314" s="22" t="s">
        <v>47</v>
      </c>
      <c r="D314" s="22"/>
      <c r="E314" s="22"/>
      <c r="F314" s="91">
        <f t="shared" ca="1" si="68"/>
        <v>0</v>
      </c>
      <c r="G314" s="92">
        <f ca="1">'WIJAM NPC Before Balancing'!G314</f>
        <v>0</v>
      </c>
      <c r="H314" s="92">
        <f ca="1">'WIJAM NPC Before Balancing'!H314</f>
        <v>0</v>
      </c>
      <c r="I314" s="92">
        <f ca="1">'WIJAM NPC Before Balancing'!I314</f>
        <v>0</v>
      </c>
      <c r="J314" s="92">
        <f ca="1">'WIJAM NPC Before Balancing'!J314</f>
        <v>0</v>
      </c>
      <c r="K314" s="92">
        <f ca="1">'WIJAM NPC Before Balancing'!K314</f>
        <v>0</v>
      </c>
      <c r="L314" s="92">
        <f ca="1">'WIJAM NPC Before Balancing'!L314</f>
        <v>0</v>
      </c>
      <c r="M314" s="92">
        <f ca="1">'WIJAM NPC Before Balancing'!M314</f>
        <v>0</v>
      </c>
      <c r="N314" s="92">
        <f ca="1">'WIJAM NPC Before Balancing'!N314</f>
        <v>0</v>
      </c>
      <c r="O314" s="92">
        <f ca="1">'WIJAM NPC Before Balancing'!O314</f>
        <v>0</v>
      </c>
      <c r="P314" s="92">
        <f ca="1">'WIJAM NPC Before Balancing'!P314</f>
        <v>0</v>
      </c>
      <c r="Q314" s="92">
        <f ca="1">'WIJAM NPC Before Balancing'!Q314</f>
        <v>0</v>
      </c>
      <c r="R314" s="92">
        <f ca="1">'WIJAM NPC Before Balancing'!R314</f>
        <v>0</v>
      </c>
      <c r="S314" s="92"/>
      <c r="T314" s="76"/>
    </row>
    <row r="315" spans="1:20" ht="12.75">
      <c r="A315" s="14"/>
      <c r="B315" s="14"/>
      <c r="C315" s="22"/>
      <c r="D315" s="22"/>
      <c r="E315" s="22"/>
      <c r="F315" s="118" t="s">
        <v>85</v>
      </c>
      <c r="G315" s="118" t="s">
        <v>85</v>
      </c>
      <c r="H315" s="118" t="s">
        <v>85</v>
      </c>
      <c r="I315" s="118" t="s">
        <v>85</v>
      </c>
      <c r="J315" s="118" t="s">
        <v>85</v>
      </c>
      <c r="K315" s="118" t="s">
        <v>85</v>
      </c>
      <c r="L315" s="118" t="s">
        <v>85</v>
      </c>
      <c r="M315" s="118" t="s">
        <v>85</v>
      </c>
      <c r="N315" s="118" t="s">
        <v>85</v>
      </c>
      <c r="O315" s="118" t="s">
        <v>85</v>
      </c>
      <c r="P315" s="118" t="s">
        <v>85</v>
      </c>
      <c r="Q315" s="118" t="s">
        <v>85</v>
      </c>
      <c r="R315" s="118" t="s">
        <v>85</v>
      </c>
      <c r="S315" s="92"/>
      <c r="T315" s="76"/>
    </row>
    <row r="316" spans="1:20" ht="12.75">
      <c r="A316" s="21" t="s">
        <v>60</v>
      </c>
      <c r="B316" s="14"/>
      <c r="C316" s="22"/>
      <c r="D316" s="22"/>
      <c r="E316" s="22"/>
      <c r="F316" s="86">
        <f ca="1">SUM(G316:R316)</f>
        <v>1389905.7762664708</v>
      </c>
      <c r="G316" s="96">
        <f t="shared" ref="G316:R316" ca="1" si="70">SUM(G306:G314)</f>
        <v>136862.40336369566</v>
      </c>
      <c r="H316" s="96">
        <f t="shared" ca="1" si="70"/>
        <v>53566.604177216192</v>
      </c>
      <c r="I316" s="96">
        <f t="shared" ca="1" si="70"/>
        <v>51348.399481285305</v>
      </c>
      <c r="J316" s="96">
        <f t="shared" ca="1" si="70"/>
        <v>31097.550438376824</v>
      </c>
      <c r="K316" s="96">
        <f t="shared" ca="1" si="70"/>
        <v>54500.196239637786</v>
      </c>
      <c r="L316" s="96">
        <f t="shared" ca="1" si="70"/>
        <v>117365.15060422114</v>
      </c>
      <c r="M316" s="96">
        <f t="shared" ca="1" si="70"/>
        <v>171624.52930352496</v>
      </c>
      <c r="N316" s="96">
        <f t="shared" ca="1" si="70"/>
        <v>182958.70911498647</v>
      </c>
      <c r="O316" s="96">
        <f t="shared" ca="1" si="70"/>
        <v>148981.8453528418</v>
      </c>
      <c r="P316" s="96">
        <f t="shared" ca="1" si="70"/>
        <v>181387.70060592412</v>
      </c>
      <c r="Q316" s="96">
        <f t="shared" ca="1" si="70"/>
        <v>122462.75340004245</v>
      </c>
      <c r="R316" s="96">
        <f t="shared" ca="1" si="70"/>
        <v>137749.93418471786</v>
      </c>
      <c r="S316" s="92"/>
      <c r="T316" s="76"/>
    </row>
    <row r="317" spans="1:20" ht="12.75">
      <c r="A317" s="14"/>
      <c r="B317" s="14"/>
      <c r="C317" s="22"/>
      <c r="D317" s="22"/>
      <c r="E317" s="22"/>
      <c r="F317" s="91"/>
      <c r="G317" s="91"/>
      <c r="H317" s="91"/>
      <c r="I317" s="91"/>
      <c r="J317" s="91"/>
      <c r="K317" s="91"/>
      <c r="L317" s="91"/>
      <c r="M317" s="91"/>
      <c r="N317" s="91"/>
      <c r="O317" s="91"/>
      <c r="P317" s="91"/>
      <c r="Q317" s="91"/>
      <c r="R317" s="91"/>
      <c r="S317" s="92"/>
      <c r="T317" s="76"/>
    </row>
    <row r="318" spans="1:20" ht="12.75">
      <c r="A318" s="21" t="s">
        <v>141</v>
      </c>
      <c r="B318" s="14"/>
      <c r="C318" s="22"/>
      <c r="D318" s="22"/>
      <c r="E318" s="22"/>
      <c r="F318" s="91"/>
      <c r="G318" s="91"/>
      <c r="H318" s="91"/>
      <c r="I318" s="91"/>
      <c r="J318" s="91"/>
      <c r="K318" s="91"/>
      <c r="L318" s="91"/>
      <c r="M318" s="91"/>
      <c r="N318" s="91"/>
      <c r="O318" s="91"/>
      <c r="P318" s="91"/>
      <c r="Q318" s="91"/>
      <c r="R318" s="91"/>
      <c r="S318" s="92"/>
      <c r="T318" s="76"/>
    </row>
    <row r="319" spans="1:20" ht="12.75">
      <c r="A319" s="14"/>
      <c r="B319" s="14"/>
      <c r="C319" s="22" t="s">
        <v>49</v>
      </c>
      <c r="D319" s="22"/>
      <c r="E319" s="22"/>
      <c r="F319" s="91">
        <f ca="1">SUM(G319:R319)</f>
        <v>471861.64008347999</v>
      </c>
      <c r="G319" s="91">
        <f ca="1">'WIJAM NPC Before Balancing'!G319</f>
        <v>59148.588410286247</v>
      </c>
      <c r="H319" s="91">
        <f ca="1">'WIJAM NPC Before Balancing'!H319</f>
        <v>37823.62799847548</v>
      </c>
      <c r="I319" s="91">
        <f ca="1">'WIJAM NPC Before Balancing'!I319</f>
        <v>65294.361580318517</v>
      </c>
      <c r="J319" s="91">
        <f ca="1">'WIJAM NPC Before Balancing'!J319</f>
        <v>29952.056306757651</v>
      </c>
      <c r="K319" s="91">
        <f ca="1">'WIJAM NPC Before Balancing'!K319</f>
        <v>29556.696918959125</v>
      </c>
      <c r="L319" s="91">
        <f ca="1">'WIJAM NPC Before Balancing'!L319</f>
        <v>17083.698322554217</v>
      </c>
      <c r="M319" s="91">
        <f ca="1">'WIJAM NPC Before Balancing'!M319</f>
        <v>28546.591617403519</v>
      </c>
      <c r="N319" s="91">
        <f ca="1">'WIJAM NPC Before Balancing'!N319</f>
        <v>43494.37981451102</v>
      </c>
      <c r="O319" s="91">
        <f ca="1">'WIJAM NPC Before Balancing'!O319</f>
        <v>45821.647255587297</v>
      </c>
      <c r="P319" s="91">
        <f ca="1">'WIJAM NPC Before Balancing'!P319</f>
        <v>57877.15814024974</v>
      </c>
      <c r="Q319" s="91">
        <f ca="1">'WIJAM NPC Before Balancing'!Q319</f>
        <v>27768.517598345868</v>
      </c>
      <c r="R319" s="91">
        <f ca="1">'WIJAM NPC Before Balancing'!R319</f>
        <v>29494.316120031428</v>
      </c>
      <c r="S319" s="92"/>
      <c r="T319" s="76"/>
    </row>
    <row r="320" spans="1:20" ht="12.75">
      <c r="A320" s="14"/>
      <c r="B320" s="14"/>
      <c r="C320" s="22" t="s">
        <v>50</v>
      </c>
      <c r="D320" s="22"/>
      <c r="E320" s="22"/>
      <c r="F320" s="91">
        <f t="shared" ref="F320:F327" ca="1" si="71">SUM(G320:R320)</f>
        <v>0</v>
      </c>
      <c r="G320" s="91">
        <f ca="1">'WIJAM NPC Before Balancing'!G320</f>
        <v>0</v>
      </c>
      <c r="H320" s="91">
        <f ca="1">'WIJAM NPC Before Balancing'!H320</f>
        <v>0</v>
      </c>
      <c r="I320" s="91">
        <f ca="1">'WIJAM NPC Before Balancing'!I320</f>
        <v>0</v>
      </c>
      <c r="J320" s="91">
        <f ca="1">'WIJAM NPC Before Balancing'!J320</f>
        <v>0</v>
      </c>
      <c r="K320" s="91">
        <f ca="1">'WIJAM NPC Before Balancing'!K320</f>
        <v>0</v>
      </c>
      <c r="L320" s="91">
        <f ca="1">'WIJAM NPC Before Balancing'!L320</f>
        <v>0</v>
      </c>
      <c r="M320" s="91">
        <f ca="1">'WIJAM NPC Before Balancing'!M320</f>
        <v>0</v>
      </c>
      <c r="N320" s="91">
        <f ca="1">'WIJAM NPC Before Balancing'!N320</f>
        <v>0</v>
      </c>
      <c r="O320" s="91">
        <f ca="1">'WIJAM NPC Before Balancing'!O320</f>
        <v>0</v>
      </c>
      <c r="P320" s="91">
        <f ca="1">'WIJAM NPC Before Balancing'!P320</f>
        <v>0</v>
      </c>
      <c r="Q320" s="91">
        <f ca="1">'WIJAM NPC Before Balancing'!Q320</f>
        <v>0</v>
      </c>
      <c r="R320" s="91">
        <f ca="1">'WIJAM NPC Before Balancing'!R320</f>
        <v>0</v>
      </c>
      <c r="S320" s="92"/>
      <c r="T320" s="76"/>
    </row>
    <row r="321" spans="1:20" ht="12.75">
      <c r="A321" s="14"/>
      <c r="B321" s="14"/>
      <c r="C321" s="22" t="s">
        <v>51</v>
      </c>
      <c r="D321" s="22"/>
      <c r="E321" s="22"/>
      <c r="F321" s="91">
        <f t="shared" ca="1" si="71"/>
        <v>0</v>
      </c>
      <c r="G321" s="91">
        <f ca="1">'WIJAM NPC Before Balancing'!G321</f>
        <v>0</v>
      </c>
      <c r="H321" s="91">
        <f ca="1">'WIJAM NPC Before Balancing'!H321</f>
        <v>0</v>
      </c>
      <c r="I321" s="91">
        <f ca="1">'WIJAM NPC Before Balancing'!I321</f>
        <v>0</v>
      </c>
      <c r="J321" s="91">
        <f ca="1">'WIJAM NPC Before Balancing'!J321</f>
        <v>0</v>
      </c>
      <c r="K321" s="91">
        <f ca="1">'WIJAM NPC Before Balancing'!K321</f>
        <v>0</v>
      </c>
      <c r="L321" s="91">
        <f ca="1">'WIJAM NPC Before Balancing'!L321</f>
        <v>0</v>
      </c>
      <c r="M321" s="91">
        <f ca="1">'WIJAM NPC Before Balancing'!M321</f>
        <v>0</v>
      </c>
      <c r="N321" s="91">
        <f ca="1">'WIJAM NPC Before Balancing'!N321</f>
        <v>0</v>
      </c>
      <c r="O321" s="91">
        <f ca="1">'WIJAM NPC Before Balancing'!O321</f>
        <v>0</v>
      </c>
      <c r="P321" s="91">
        <f ca="1">'WIJAM NPC Before Balancing'!P321</f>
        <v>0</v>
      </c>
      <c r="Q321" s="91">
        <f ca="1">'WIJAM NPC Before Balancing'!Q321</f>
        <v>0</v>
      </c>
      <c r="R321" s="91">
        <f ca="1">'WIJAM NPC Before Balancing'!R321</f>
        <v>0</v>
      </c>
      <c r="S321" s="92"/>
      <c r="T321" s="76"/>
    </row>
    <row r="322" spans="1:20" ht="12.75">
      <c r="A322" s="14"/>
      <c r="B322" s="14"/>
      <c r="C322" s="22" t="s">
        <v>52</v>
      </c>
      <c r="D322" s="22"/>
      <c r="E322" s="22"/>
      <c r="F322" s="91">
        <f t="shared" ca="1" si="71"/>
        <v>0</v>
      </c>
      <c r="G322" s="91">
        <f ca="1">'WIJAM NPC Before Balancing'!G322</f>
        <v>0</v>
      </c>
      <c r="H322" s="91">
        <f ca="1">'WIJAM NPC Before Balancing'!H322</f>
        <v>0</v>
      </c>
      <c r="I322" s="91">
        <f ca="1">'WIJAM NPC Before Balancing'!I322</f>
        <v>0</v>
      </c>
      <c r="J322" s="91">
        <f ca="1">'WIJAM NPC Before Balancing'!J322</f>
        <v>0</v>
      </c>
      <c r="K322" s="91">
        <f ca="1">'WIJAM NPC Before Balancing'!K322</f>
        <v>0</v>
      </c>
      <c r="L322" s="91">
        <f ca="1">'WIJAM NPC Before Balancing'!L322</f>
        <v>0</v>
      </c>
      <c r="M322" s="91">
        <f ca="1">'WIJAM NPC Before Balancing'!M322</f>
        <v>0</v>
      </c>
      <c r="N322" s="91">
        <f ca="1">'WIJAM NPC Before Balancing'!N322</f>
        <v>0</v>
      </c>
      <c r="O322" s="91">
        <f ca="1">'WIJAM NPC Before Balancing'!O322</f>
        <v>0</v>
      </c>
      <c r="P322" s="91">
        <f ca="1">'WIJAM NPC Before Balancing'!P322</f>
        <v>0</v>
      </c>
      <c r="Q322" s="91">
        <f ca="1">'WIJAM NPC Before Balancing'!Q322</f>
        <v>0</v>
      </c>
      <c r="R322" s="91">
        <f ca="1">'WIJAM NPC Before Balancing'!R322</f>
        <v>0</v>
      </c>
      <c r="S322" s="92"/>
      <c r="T322" s="76"/>
    </row>
    <row r="323" spans="1:20" ht="12.75">
      <c r="A323" s="14"/>
      <c r="B323" s="14"/>
      <c r="C323" s="22" t="s">
        <v>53</v>
      </c>
      <c r="D323" s="22"/>
      <c r="E323" s="22"/>
      <c r="F323" s="91">
        <f t="shared" ca="1" si="71"/>
        <v>286175.0762699531</v>
      </c>
      <c r="G323" s="91">
        <f ca="1">'WIJAM NPC Before Balancing'!G323</f>
        <v>29532.882627476592</v>
      </c>
      <c r="H323" s="91">
        <f ca="1">'WIJAM NPC Before Balancing'!H323</f>
        <v>27506.349646095674</v>
      </c>
      <c r="I323" s="91">
        <f ca="1">'WIJAM NPC Before Balancing'!I323</f>
        <v>26464.632453191571</v>
      </c>
      <c r="J323" s="91">
        <f ca="1">'WIJAM NPC Before Balancing'!J323</f>
        <v>27597.602639121666</v>
      </c>
      <c r="K323" s="91">
        <f ca="1">'WIJAM NPC Before Balancing'!K323</f>
        <v>24937.356609174567</v>
      </c>
      <c r="L323" s="91">
        <f ca="1">'WIJAM NPC Before Balancing'!L323</f>
        <v>27547.445104848721</v>
      </c>
      <c r="M323" s="91">
        <f ca="1">'WIJAM NPC Before Balancing'!M323</f>
        <v>29365.128857387241</v>
      </c>
      <c r="N323" s="91">
        <f ca="1">'WIJAM NPC Before Balancing'!N323</f>
        <v>28893.690184410003</v>
      </c>
      <c r="O323" s="91">
        <f ca="1">'WIJAM NPC Before Balancing'!O323</f>
        <v>29336.888901115919</v>
      </c>
      <c r="P323" s="91">
        <f ca="1">'WIJAM NPC Before Balancing'!P323</f>
        <v>29943.837215007043</v>
      </c>
      <c r="Q323" s="91">
        <f ca="1">'WIJAM NPC Before Balancing'!Q323</f>
        <v>-13.909232193338246</v>
      </c>
      <c r="R323" s="91">
        <f ca="1">'WIJAM NPC Before Balancing'!R323</f>
        <v>5063.1712643174451</v>
      </c>
      <c r="S323" s="92"/>
      <c r="T323" s="76"/>
    </row>
    <row r="324" spans="1:20" ht="12.75">
      <c r="A324" s="14"/>
      <c r="B324" s="14"/>
      <c r="C324" s="22" t="s">
        <v>225</v>
      </c>
      <c r="D324" s="22"/>
      <c r="E324" s="22"/>
      <c r="F324" s="91">
        <f t="shared" ref="F324" ca="1" si="72">SUM(G324:R324)</f>
        <v>0</v>
      </c>
      <c r="G324" s="91">
        <f ca="1">'WIJAM NPC Before Balancing'!G324</f>
        <v>0</v>
      </c>
      <c r="H324" s="91">
        <f ca="1">'WIJAM NPC Before Balancing'!H324</f>
        <v>0</v>
      </c>
      <c r="I324" s="91">
        <f ca="1">'WIJAM NPC Before Balancing'!I324</f>
        <v>0</v>
      </c>
      <c r="J324" s="91">
        <f ca="1">'WIJAM NPC Before Balancing'!J324</f>
        <v>0</v>
      </c>
      <c r="K324" s="91">
        <f ca="1">'WIJAM NPC Before Balancing'!K324</f>
        <v>0</v>
      </c>
      <c r="L324" s="91">
        <f ca="1">'WIJAM NPC Before Balancing'!L324</f>
        <v>0</v>
      </c>
      <c r="M324" s="91">
        <f ca="1">'WIJAM NPC Before Balancing'!M324</f>
        <v>0</v>
      </c>
      <c r="N324" s="91">
        <f ca="1">'WIJAM NPC Before Balancing'!N324</f>
        <v>0</v>
      </c>
      <c r="O324" s="91">
        <f ca="1">'WIJAM NPC Before Balancing'!O324</f>
        <v>0</v>
      </c>
      <c r="P324" s="91">
        <f ca="1">'WIJAM NPC Before Balancing'!P324</f>
        <v>0</v>
      </c>
      <c r="Q324" s="91">
        <f ca="1">'WIJAM NPC Before Balancing'!Q324</f>
        <v>0</v>
      </c>
      <c r="R324" s="91">
        <f ca="1">'WIJAM NPC Before Balancing'!R324</f>
        <v>0</v>
      </c>
      <c r="S324" s="92"/>
      <c r="T324" s="76"/>
    </row>
    <row r="325" spans="1:20" ht="12.75">
      <c r="A325" s="14"/>
      <c r="B325" s="14"/>
      <c r="C325" s="22" t="s">
        <v>113</v>
      </c>
      <c r="D325" s="22"/>
      <c r="E325" s="22"/>
      <c r="F325" s="91">
        <f t="shared" ca="1" si="71"/>
        <v>0</v>
      </c>
      <c r="G325" s="91">
        <f ca="1">'WIJAM NPC Before Balancing'!G325</f>
        <v>0</v>
      </c>
      <c r="H325" s="91">
        <f ca="1">'WIJAM NPC Before Balancing'!H325</f>
        <v>0</v>
      </c>
      <c r="I325" s="91">
        <f ca="1">'WIJAM NPC Before Balancing'!I325</f>
        <v>0</v>
      </c>
      <c r="J325" s="91">
        <f ca="1">'WIJAM NPC Before Balancing'!J325</f>
        <v>0</v>
      </c>
      <c r="K325" s="91">
        <f ca="1">'WIJAM NPC Before Balancing'!K325</f>
        <v>0</v>
      </c>
      <c r="L325" s="91">
        <f ca="1">'WIJAM NPC Before Balancing'!L325</f>
        <v>0</v>
      </c>
      <c r="M325" s="91">
        <f ca="1">'WIJAM NPC Before Balancing'!M325</f>
        <v>0</v>
      </c>
      <c r="N325" s="91">
        <f ca="1">'WIJAM NPC Before Balancing'!N325</f>
        <v>0</v>
      </c>
      <c r="O325" s="91">
        <f ca="1">'WIJAM NPC Before Balancing'!O325</f>
        <v>0</v>
      </c>
      <c r="P325" s="91">
        <f ca="1">'WIJAM NPC Before Balancing'!P325</f>
        <v>0</v>
      </c>
      <c r="Q325" s="91">
        <f ca="1">'WIJAM NPC Before Balancing'!Q325</f>
        <v>0</v>
      </c>
      <c r="R325" s="91">
        <f ca="1">'WIJAM NPC Before Balancing'!R325</f>
        <v>0</v>
      </c>
      <c r="S325" s="92"/>
      <c r="T325" s="76"/>
    </row>
    <row r="326" spans="1:20" ht="12.75">
      <c r="A326" s="14"/>
      <c r="B326" s="14"/>
      <c r="C326" s="22" t="s">
        <v>114</v>
      </c>
      <c r="D326" s="22"/>
      <c r="E326" s="22"/>
      <c r="F326" s="91">
        <f t="shared" ca="1" si="71"/>
        <v>0</v>
      </c>
      <c r="G326" s="91">
        <f ca="1">'WIJAM NPC Before Balancing'!G326</f>
        <v>0</v>
      </c>
      <c r="H326" s="91">
        <f ca="1">'WIJAM NPC Before Balancing'!H326</f>
        <v>0</v>
      </c>
      <c r="I326" s="91">
        <f ca="1">'WIJAM NPC Before Balancing'!I326</f>
        <v>0</v>
      </c>
      <c r="J326" s="91">
        <f ca="1">'WIJAM NPC Before Balancing'!J326</f>
        <v>0</v>
      </c>
      <c r="K326" s="91">
        <f ca="1">'WIJAM NPC Before Balancing'!K326</f>
        <v>0</v>
      </c>
      <c r="L326" s="91">
        <f ca="1">'WIJAM NPC Before Balancing'!L326</f>
        <v>0</v>
      </c>
      <c r="M326" s="91">
        <f ca="1">'WIJAM NPC Before Balancing'!M326</f>
        <v>0</v>
      </c>
      <c r="N326" s="91">
        <f ca="1">'WIJAM NPC Before Balancing'!N326</f>
        <v>0</v>
      </c>
      <c r="O326" s="91">
        <f ca="1">'WIJAM NPC Before Balancing'!O326</f>
        <v>0</v>
      </c>
      <c r="P326" s="91">
        <f ca="1">'WIJAM NPC Before Balancing'!P326</f>
        <v>0</v>
      </c>
      <c r="Q326" s="91">
        <f ca="1">'WIJAM NPC Before Balancing'!Q326</f>
        <v>0</v>
      </c>
      <c r="R326" s="91">
        <f ca="1">'WIJAM NPC Before Balancing'!R326</f>
        <v>0</v>
      </c>
      <c r="S326" s="92"/>
      <c r="T326" s="76"/>
    </row>
    <row r="327" spans="1:20" ht="12.75">
      <c r="A327" s="14"/>
      <c r="B327" s="22"/>
      <c r="C327" s="22" t="s">
        <v>150</v>
      </c>
      <c r="D327" s="22"/>
      <c r="E327" s="22"/>
      <c r="F327" s="91">
        <f t="shared" ca="1" si="71"/>
        <v>0</v>
      </c>
      <c r="G327" s="91">
        <f ca="1">'WIJAM NPC Before Balancing'!G327</f>
        <v>0</v>
      </c>
      <c r="H327" s="91">
        <f ca="1">'WIJAM NPC Before Balancing'!H327</f>
        <v>0</v>
      </c>
      <c r="I327" s="91">
        <f ca="1">'WIJAM NPC Before Balancing'!I327</f>
        <v>0</v>
      </c>
      <c r="J327" s="91">
        <f ca="1">'WIJAM NPC Before Balancing'!J327</f>
        <v>0</v>
      </c>
      <c r="K327" s="91">
        <f ca="1">'WIJAM NPC Before Balancing'!K327</f>
        <v>0</v>
      </c>
      <c r="L327" s="91">
        <f ca="1">'WIJAM NPC Before Balancing'!L327</f>
        <v>0</v>
      </c>
      <c r="M327" s="91">
        <f ca="1">'WIJAM NPC Before Balancing'!M327</f>
        <v>0</v>
      </c>
      <c r="N327" s="91">
        <f ca="1">'WIJAM NPC Before Balancing'!N327</f>
        <v>0</v>
      </c>
      <c r="O327" s="91">
        <f ca="1">'WIJAM NPC Before Balancing'!O327</f>
        <v>0</v>
      </c>
      <c r="P327" s="91">
        <f ca="1">'WIJAM NPC Before Balancing'!P327</f>
        <v>0</v>
      </c>
      <c r="Q327" s="91">
        <f ca="1">'WIJAM NPC Before Balancing'!Q327</f>
        <v>0</v>
      </c>
      <c r="R327" s="91">
        <f ca="1">'WIJAM NPC Before Balancing'!R327</f>
        <v>0</v>
      </c>
      <c r="S327" s="92"/>
      <c r="T327" s="76"/>
    </row>
    <row r="328" spans="1:20" ht="12.75">
      <c r="A328" s="14"/>
      <c r="B328" s="14"/>
      <c r="C328" s="22"/>
      <c r="D328" s="22"/>
      <c r="E328" s="22"/>
      <c r="F328" s="118" t="s">
        <v>85</v>
      </c>
      <c r="G328" s="118" t="s">
        <v>85</v>
      </c>
      <c r="H328" s="118" t="s">
        <v>85</v>
      </c>
      <c r="I328" s="118" t="s">
        <v>85</v>
      </c>
      <c r="J328" s="118" t="s">
        <v>85</v>
      </c>
      <c r="K328" s="118" t="s">
        <v>85</v>
      </c>
      <c r="L328" s="118" t="s">
        <v>85</v>
      </c>
      <c r="M328" s="118" t="s">
        <v>85</v>
      </c>
      <c r="N328" s="118" t="s">
        <v>85</v>
      </c>
      <c r="O328" s="118" t="s">
        <v>85</v>
      </c>
      <c r="P328" s="118" t="s">
        <v>85</v>
      </c>
      <c r="Q328" s="118" t="s">
        <v>85</v>
      </c>
      <c r="R328" s="118" t="s">
        <v>85</v>
      </c>
      <c r="S328" s="92"/>
      <c r="T328" s="76"/>
    </row>
    <row r="329" spans="1:20" ht="12.75">
      <c r="A329" s="21" t="s">
        <v>61</v>
      </c>
      <c r="B329" s="14"/>
      <c r="C329" s="22"/>
      <c r="D329" s="22"/>
      <c r="E329" s="22"/>
      <c r="F329" s="86">
        <f ca="1">SUM(G329:R329)</f>
        <v>758036.71635343321</v>
      </c>
      <c r="G329" s="96">
        <f t="shared" ref="G329:R329" ca="1" si="73">SUM(G319:G327)</f>
        <v>88681.471037762836</v>
      </c>
      <c r="H329" s="96">
        <f t="shared" ca="1" si="73"/>
        <v>65329.977644571154</v>
      </c>
      <c r="I329" s="96">
        <f t="shared" ca="1" si="73"/>
        <v>91758.994033510084</v>
      </c>
      <c r="J329" s="96">
        <f t="shared" ca="1" si="73"/>
        <v>57549.658945879317</v>
      </c>
      <c r="K329" s="96">
        <f t="shared" ca="1" si="73"/>
        <v>54494.053528133692</v>
      </c>
      <c r="L329" s="96">
        <f t="shared" ca="1" si="73"/>
        <v>44631.143427402938</v>
      </c>
      <c r="M329" s="96">
        <f t="shared" ca="1" si="73"/>
        <v>57911.72047479076</v>
      </c>
      <c r="N329" s="96">
        <f t="shared" ca="1" si="73"/>
        <v>72388.069998921026</v>
      </c>
      <c r="O329" s="96">
        <f t="shared" ca="1" si="73"/>
        <v>75158.536156703223</v>
      </c>
      <c r="P329" s="96">
        <f t="shared" ca="1" si="73"/>
        <v>87820.995355256775</v>
      </c>
      <c r="Q329" s="96">
        <f t="shared" ca="1" si="73"/>
        <v>27754.60836615253</v>
      </c>
      <c r="R329" s="96">
        <f t="shared" ca="1" si="73"/>
        <v>34557.487384348875</v>
      </c>
      <c r="S329" s="92"/>
      <c r="T329" s="76"/>
    </row>
    <row r="330" spans="1:20" ht="12.75">
      <c r="A330" s="14"/>
      <c r="B330" s="14"/>
      <c r="C330" s="15"/>
      <c r="D330" s="15"/>
      <c r="E330" s="15"/>
      <c r="F330" s="96"/>
      <c r="G330" s="92"/>
      <c r="H330" s="92"/>
      <c r="I330" s="92"/>
      <c r="J330" s="92"/>
      <c r="K330" s="92"/>
      <c r="L330" s="92"/>
      <c r="M330" s="92"/>
      <c r="N330" s="92"/>
      <c r="O330" s="92"/>
      <c r="P330" s="92"/>
      <c r="Q330" s="92"/>
      <c r="R330" s="92"/>
      <c r="S330" s="92"/>
      <c r="T330" s="76"/>
    </row>
    <row r="331" spans="1:20" ht="12.75">
      <c r="A331" s="21" t="s">
        <v>142</v>
      </c>
      <c r="B331" s="14"/>
      <c r="C331" s="15"/>
      <c r="D331" s="15"/>
      <c r="E331" s="15"/>
      <c r="F331" s="92"/>
      <c r="G331" s="92"/>
      <c r="H331" s="92"/>
      <c r="I331" s="92"/>
      <c r="J331" s="92"/>
      <c r="K331" s="92"/>
      <c r="L331" s="92"/>
      <c r="M331" s="92"/>
      <c r="N331" s="92"/>
      <c r="O331" s="92"/>
      <c r="P331" s="92"/>
      <c r="Q331" s="92"/>
      <c r="R331" s="92"/>
      <c r="S331" s="92"/>
      <c r="T331" s="76"/>
    </row>
    <row r="332" spans="1:20" ht="12.75">
      <c r="A332" s="14"/>
      <c r="B332" s="14"/>
      <c r="C332" s="28" t="s">
        <v>62</v>
      </c>
      <c r="D332" s="15"/>
      <c r="E332" s="15"/>
      <c r="F332" s="92">
        <f ca="1">SUM(G332:R332)</f>
        <v>206857.00203176332</v>
      </c>
      <c r="G332" s="92">
        <f ca="1">'WIJAM NPC Before Balancing'!G332</f>
        <v>27936.002747226426</v>
      </c>
      <c r="H332" s="92">
        <f ca="1">'WIJAM NPC Before Balancing'!H332</f>
        <v>13628.352747714785</v>
      </c>
      <c r="I332" s="92">
        <f ca="1">'WIJAM NPC Before Balancing'!I332</f>
        <v>13361.447277055484</v>
      </c>
      <c r="J332" s="92">
        <f ca="1">'WIJAM NPC Before Balancing'!J332</f>
        <v>23860.99309979891</v>
      </c>
      <c r="K332" s="92">
        <f ca="1">'WIJAM NPC Before Balancing'!K332</f>
        <v>29573.342830789632</v>
      </c>
      <c r="L332" s="92">
        <f ca="1">'WIJAM NPC Before Balancing'!L332</f>
        <v>15591.876234823647</v>
      </c>
      <c r="M332" s="92">
        <f ca="1">'WIJAM NPC Before Balancing'!M332</f>
        <v>10690.690071084531</v>
      </c>
      <c r="N332" s="92">
        <f ca="1">'WIJAM NPC Before Balancing'!N332</f>
        <v>6952.6979141531747</v>
      </c>
      <c r="O332" s="92">
        <f ca="1">'WIJAM NPC Before Balancing'!O332</f>
        <v>10941.653956659513</v>
      </c>
      <c r="P332" s="92">
        <f ca="1">'WIJAM NPC Before Balancing'!P332</f>
        <v>9540.5743549527415</v>
      </c>
      <c r="Q332" s="92">
        <f ca="1">'WIJAM NPC Before Balancing'!Q332</f>
        <v>17826.870986378093</v>
      </c>
      <c r="R332" s="92">
        <f ca="1">'WIJAM NPC Before Balancing'!R332</f>
        <v>26952.499811126378</v>
      </c>
      <c r="S332" s="92"/>
      <c r="T332" s="76"/>
    </row>
    <row r="333" spans="1:20" ht="12.75">
      <c r="A333" s="14"/>
      <c r="B333" s="14"/>
      <c r="C333" s="28" t="s">
        <v>63</v>
      </c>
      <c r="D333" s="15"/>
      <c r="E333" s="15"/>
      <c r="F333" s="92">
        <f ca="1">SUM(G333:R333)</f>
        <v>25332.890020403014</v>
      </c>
      <c r="G333" s="92">
        <f ca="1">'WIJAM NPC Before Balancing'!G333</f>
        <v>732.6193775411698</v>
      </c>
      <c r="H333" s="92">
        <f ca="1">'WIJAM NPC Before Balancing'!H333</f>
        <v>776.29003431196008</v>
      </c>
      <c r="I333" s="92">
        <f ca="1">'WIJAM NPC Before Balancing'!I333</f>
        <v>1423.1837702212106</v>
      </c>
      <c r="J333" s="92">
        <f ca="1">'WIJAM NPC Before Balancing'!J333</f>
        <v>3404.3874038246054</v>
      </c>
      <c r="K333" s="92">
        <f ca="1">'WIJAM NPC Before Balancing'!K333</f>
        <v>5389.473045555038</v>
      </c>
      <c r="L333" s="92">
        <f ca="1">'WIJAM NPC Before Balancing'!L333</f>
        <v>3510.0421162429784</v>
      </c>
      <c r="M333" s="92">
        <f ca="1">'WIJAM NPC Before Balancing'!M333</f>
        <v>2542.806948630795</v>
      </c>
      <c r="N333" s="92">
        <f ca="1">'WIJAM NPC Before Balancing'!N333</f>
        <v>1897.3704748027237</v>
      </c>
      <c r="O333" s="92">
        <f ca="1">'WIJAM NPC Before Balancing'!O333</f>
        <v>1742.6950787047288</v>
      </c>
      <c r="P333" s="92">
        <f ca="1">'WIJAM NPC Before Balancing'!P333</f>
        <v>1219.3796591194298</v>
      </c>
      <c r="Q333" s="92">
        <f ca="1">'WIJAM NPC Before Balancing'!Q333</f>
        <v>1325.9273324615306</v>
      </c>
      <c r="R333" s="92">
        <f ca="1">'WIJAM NPC Before Balancing'!R333</f>
        <v>1368.7147789868484</v>
      </c>
      <c r="S333" s="92"/>
      <c r="T333" s="76"/>
    </row>
    <row r="334" spans="1:20" ht="12.75">
      <c r="A334" s="14"/>
      <c r="B334" s="14"/>
      <c r="F334" s="118" t="s">
        <v>85</v>
      </c>
      <c r="G334" s="118" t="s">
        <v>85</v>
      </c>
      <c r="H334" s="118" t="s">
        <v>85</v>
      </c>
      <c r="I334" s="118" t="s">
        <v>85</v>
      </c>
      <c r="J334" s="118" t="s">
        <v>85</v>
      </c>
      <c r="K334" s="118" t="s">
        <v>85</v>
      </c>
      <c r="L334" s="118" t="s">
        <v>85</v>
      </c>
      <c r="M334" s="118" t="s">
        <v>85</v>
      </c>
      <c r="N334" s="118" t="s">
        <v>85</v>
      </c>
      <c r="O334" s="118" t="s">
        <v>85</v>
      </c>
      <c r="P334" s="118" t="s">
        <v>85</v>
      </c>
      <c r="Q334" s="118" t="s">
        <v>85</v>
      </c>
      <c r="R334" s="118" t="s">
        <v>85</v>
      </c>
      <c r="S334" s="92"/>
      <c r="T334" s="76"/>
    </row>
    <row r="335" spans="1:20" ht="12.75">
      <c r="A335" s="21" t="s">
        <v>64</v>
      </c>
      <c r="B335" s="14"/>
      <c r="F335" s="86">
        <f ca="1">SUM(G335:R335)</f>
        <v>232189.89205216634</v>
      </c>
      <c r="G335" s="96">
        <f t="shared" ref="G335:I335" ca="1" si="74">SUM(G332:G333)</f>
        <v>28668.622124767597</v>
      </c>
      <c r="H335" s="96">
        <f t="shared" ca="1" si="74"/>
        <v>14404.642782026745</v>
      </c>
      <c r="I335" s="96">
        <f t="shared" ca="1" si="74"/>
        <v>14784.631047276695</v>
      </c>
      <c r="J335" s="96">
        <f t="shared" ref="J335:L335" ca="1" si="75">SUM(J332:J333)</f>
        <v>27265.380503623517</v>
      </c>
      <c r="K335" s="96">
        <f t="shared" ca="1" si="75"/>
        <v>34962.81587634467</v>
      </c>
      <c r="L335" s="96">
        <f t="shared" ca="1" si="75"/>
        <v>19101.918351066626</v>
      </c>
      <c r="M335" s="96">
        <f t="shared" ref="M335:O335" ca="1" si="76">SUM(M332:M333)</f>
        <v>13233.497019715327</v>
      </c>
      <c r="N335" s="96">
        <f t="shared" ca="1" si="76"/>
        <v>8850.0683889558986</v>
      </c>
      <c r="O335" s="96">
        <f t="shared" ca="1" si="76"/>
        <v>12684.349035364241</v>
      </c>
      <c r="P335" s="96">
        <f t="shared" ref="P335:R335" ca="1" si="77">SUM(P332:P333)</f>
        <v>10759.954014072171</v>
      </c>
      <c r="Q335" s="96">
        <f t="shared" ca="1" si="77"/>
        <v>19152.798318839625</v>
      </c>
      <c r="R335" s="96">
        <f t="shared" ca="1" si="77"/>
        <v>28321.214590113224</v>
      </c>
      <c r="S335" s="92"/>
      <c r="T335" s="76"/>
    </row>
    <row r="336" spans="1:20" ht="12.75">
      <c r="A336" s="14"/>
      <c r="B336" s="14"/>
      <c r="F336" s="91"/>
      <c r="G336" s="91"/>
      <c r="H336" s="91"/>
      <c r="I336" s="91"/>
      <c r="J336" s="91"/>
      <c r="K336" s="91"/>
      <c r="L336" s="91"/>
      <c r="M336" s="91"/>
      <c r="N336" s="91"/>
      <c r="O336" s="91"/>
      <c r="P336" s="91"/>
      <c r="Q336" s="91"/>
      <c r="R336" s="91"/>
      <c r="S336" s="92"/>
      <c r="T336" s="76"/>
    </row>
    <row r="337" spans="1:20" ht="12.75">
      <c r="A337" s="21" t="s">
        <v>143</v>
      </c>
      <c r="B337" s="14"/>
      <c r="F337" s="91"/>
      <c r="G337" s="91"/>
      <c r="H337" s="91"/>
      <c r="I337" s="91"/>
      <c r="J337" s="91"/>
      <c r="K337" s="91"/>
      <c r="L337" s="91"/>
      <c r="M337" s="91"/>
      <c r="N337" s="91"/>
      <c r="O337" s="91"/>
      <c r="P337" s="91"/>
      <c r="Q337" s="91"/>
      <c r="R337" s="91"/>
      <c r="S337" s="92"/>
      <c r="T337" s="76"/>
    </row>
    <row r="338" spans="1:20" ht="12.75">
      <c r="A338" s="14"/>
      <c r="B338" s="14"/>
      <c r="C338" s="28" t="s">
        <v>55</v>
      </c>
      <c r="F338" s="91">
        <f ca="1">SUM(G338:R338)</f>
        <v>19207.365822878899</v>
      </c>
      <c r="G338" s="91">
        <f ca="1">'WIJAM NPC Before Balancing'!G338</f>
        <v>1784.7610524254781</v>
      </c>
      <c r="H338" s="91">
        <f ca="1">'WIJAM NPC Before Balancing'!H338</f>
        <v>1393.8826725182203</v>
      </c>
      <c r="I338" s="91">
        <f ca="1">'WIJAM NPC Before Balancing'!I338</f>
        <v>1697.4692661385277</v>
      </c>
      <c r="J338" s="91">
        <f ca="1">'WIJAM NPC Before Balancing'!J338</f>
        <v>1555.6201134222331</v>
      </c>
      <c r="K338" s="91">
        <f ca="1">'WIJAM NPC Before Balancing'!K338</f>
        <v>1556.4713631112015</v>
      </c>
      <c r="L338" s="91">
        <f ca="1">'WIJAM NPC Before Balancing'!L338</f>
        <v>1435.3617482715938</v>
      </c>
      <c r="M338" s="91">
        <f ca="1">'WIJAM NPC Before Balancing'!M338</f>
        <v>1432.8853855400491</v>
      </c>
      <c r="N338" s="91">
        <f ca="1">'WIJAM NPC Before Balancing'!N338</f>
        <v>1592.8429407307642</v>
      </c>
      <c r="O338" s="91">
        <f ca="1">'WIJAM NPC Before Balancing'!O338</f>
        <v>1312.3174750479668</v>
      </c>
      <c r="P338" s="91">
        <f ca="1">'WIJAM NPC Before Balancing'!P338</f>
        <v>1792.7318449676377</v>
      </c>
      <c r="Q338" s="91">
        <f ca="1">'WIJAM NPC Before Balancing'!Q338</f>
        <v>1782.9037803768197</v>
      </c>
      <c r="R338" s="91">
        <f ca="1">'WIJAM NPC Before Balancing'!R338</f>
        <v>1870.1181803284094</v>
      </c>
      <c r="S338" s="92"/>
      <c r="T338" s="76"/>
    </row>
    <row r="339" spans="1:20" ht="12.75">
      <c r="A339" s="14"/>
      <c r="B339" s="14"/>
      <c r="C339" s="28" t="s">
        <v>107</v>
      </c>
      <c r="D339" s="45"/>
      <c r="E339" s="45"/>
      <c r="F339" s="91">
        <f t="shared" ref="F339:F358" ca="1" si="78">SUM(G339:R339)</f>
        <v>0</v>
      </c>
      <c r="G339" s="91">
        <f ca="1">'WIJAM NPC Before Balancing'!G339</f>
        <v>0</v>
      </c>
      <c r="H339" s="91">
        <f ca="1">'WIJAM NPC Before Balancing'!H339</f>
        <v>0</v>
      </c>
      <c r="I339" s="91">
        <f ca="1">'WIJAM NPC Before Balancing'!I339</f>
        <v>0</v>
      </c>
      <c r="J339" s="91">
        <f ca="1">'WIJAM NPC Before Balancing'!J339</f>
        <v>0</v>
      </c>
      <c r="K339" s="91">
        <f ca="1">'WIJAM NPC Before Balancing'!K339</f>
        <v>0</v>
      </c>
      <c r="L339" s="91">
        <f ca="1">'WIJAM NPC Before Balancing'!L339</f>
        <v>0</v>
      </c>
      <c r="M339" s="91">
        <f ca="1">'WIJAM NPC Before Balancing'!M339</f>
        <v>0</v>
      </c>
      <c r="N339" s="91">
        <f ca="1">'WIJAM NPC Before Balancing'!N339</f>
        <v>0</v>
      </c>
      <c r="O339" s="91">
        <f ca="1">'WIJAM NPC Before Balancing'!O339</f>
        <v>0</v>
      </c>
      <c r="P339" s="91">
        <f ca="1">'WIJAM NPC Before Balancing'!P339</f>
        <v>0</v>
      </c>
      <c r="Q339" s="91">
        <f ca="1">'WIJAM NPC Before Balancing'!Q339</f>
        <v>0</v>
      </c>
      <c r="R339" s="91">
        <f ca="1">'WIJAM NPC Before Balancing'!R339</f>
        <v>0</v>
      </c>
      <c r="S339" s="92"/>
      <c r="T339" s="76"/>
    </row>
    <row r="340" spans="1:20" ht="12.75">
      <c r="A340" s="14"/>
      <c r="B340" s="14"/>
      <c r="C340" s="28" t="s">
        <v>152</v>
      </c>
      <c r="D340" s="45"/>
      <c r="E340" s="45"/>
      <c r="F340" s="91">
        <f t="shared" ca="1" si="78"/>
        <v>44954.960392438072</v>
      </c>
      <c r="G340" s="91">
        <f ca="1">'WIJAM NPC Before Balancing'!G340</f>
        <v>4719.4056619766634</v>
      </c>
      <c r="H340" s="91">
        <f ca="1">'WIJAM NPC Before Balancing'!H340</f>
        <v>4192.3273318344473</v>
      </c>
      <c r="I340" s="91">
        <f ca="1">'WIJAM NPC Before Balancing'!I340</f>
        <v>3358.2574093160497</v>
      </c>
      <c r="J340" s="91">
        <f ca="1">'WIJAM NPC Before Balancing'!J340</f>
        <v>3616.418224079584</v>
      </c>
      <c r="K340" s="91">
        <f ca="1">'WIJAM NPC Before Balancing'!K340</f>
        <v>3834.9572351384031</v>
      </c>
      <c r="L340" s="91">
        <f ca="1">'WIJAM NPC Before Balancing'!L340</f>
        <v>2936.8114269412868</v>
      </c>
      <c r="M340" s="91">
        <f ca="1">'WIJAM NPC Before Balancing'!M340</f>
        <v>2504.8409029574591</v>
      </c>
      <c r="N340" s="91">
        <f ca="1">'WIJAM NPC Before Balancing'!N340</f>
        <v>3212.1520081549124</v>
      </c>
      <c r="O340" s="91">
        <f ca="1">'WIJAM NPC Before Balancing'!O340</f>
        <v>3708.585349494263</v>
      </c>
      <c r="P340" s="91">
        <f ca="1">'WIJAM NPC Before Balancing'!P340</f>
        <v>2856.6391835075274</v>
      </c>
      <c r="Q340" s="91">
        <f ca="1">'WIJAM NPC Before Balancing'!Q340</f>
        <v>4662.7588644925781</v>
      </c>
      <c r="R340" s="91">
        <f ca="1">'WIJAM NPC Before Balancing'!R340</f>
        <v>5351.8067945448902</v>
      </c>
      <c r="S340" s="92"/>
      <c r="T340" s="76"/>
    </row>
    <row r="341" spans="1:20" ht="12.75">
      <c r="A341" s="14"/>
      <c r="B341" s="14"/>
      <c r="C341" s="28" t="s">
        <v>65</v>
      </c>
      <c r="D341" s="15"/>
      <c r="E341" s="15"/>
      <c r="F341" s="91">
        <f t="shared" ca="1" si="78"/>
        <v>33433.141079578847</v>
      </c>
      <c r="G341" s="91">
        <f ca="1">'WIJAM NPC Before Balancing'!G341</f>
        <v>4139.1629194415973</v>
      </c>
      <c r="H341" s="91">
        <f ca="1">'WIJAM NPC Before Balancing'!H341</f>
        <v>4344.701026159807</v>
      </c>
      <c r="I341" s="91">
        <f ca="1">'WIJAM NPC Before Balancing'!I341</f>
        <v>3682.5835408130438</v>
      </c>
      <c r="J341" s="91">
        <f ca="1">'WIJAM NPC Before Balancing'!J341</f>
        <v>3056.45070140904</v>
      </c>
      <c r="K341" s="91">
        <f ca="1">'WIJAM NPC Before Balancing'!K341</f>
        <v>1773.6948064688877</v>
      </c>
      <c r="L341" s="91">
        <f ca="1">'WIJAM NPC Before Balancing'!L341</f>
        <v>1606.540322089621</v>
      </c>
      <c r="M341" s="91">
        <f ca="1">'WIJAM NPC Before Balancing'!M341</f>
        <v>1647.864625172273</v>
      </c>
      <c r="N341" s="91">
        <f ca="1">'WIJAM NPC Before Balancing'!N341</f>
        <v>1777.3319642308441</v>
      </c>
      <c r="O341" s="91">
        <f ca="1">'WIJAM NPC Before Balancing'!O341</f>
        <v>1642.2928090262974</v>
      </c>
      <c r="P341" s="91">
        <f ca="1">'WIJAM NPC Before Balancing'!P341</f>
        <v>2210.6180559158047</v>
      </c>
      <c r="Q341" s="91">
        <f ca="1">'WIJAM NPC Before Balancing'!Q341</f>
        <v>3972.6275257452162</v>
      </c>
      <c r="R341" s="91">
        <f ca="1">'WIJAM NPC Before Balancing'!R341</f>
        <v>3579.2727831064135</v>
      </c>
      <c r="S341" s="92"/>
      <c r="T341" s="76"/>
    </row>
    <row r="342" spans="1:20" ht="12.75">
      <c r="B342" s="14"/>
      <c r="C342" s="28" t="s">
        <v>153</v>
      </c>
      <c r="D342" s="15"/>
      <c r="E342" s="15"/>
      <c r="F342" s="91">
        <f t="shared" ca="1" si="78"/>
        <v>58314.782556450969</v>
      </c>
      <c r="G342" s="91">
        <f ca="1">'WIJAM NPC Before Balancing'!G342</f>
        <v>7546.0189473642113</v>
      </c>
      <c r="H342" s="91">
        <f ca="1">'WIJAM NPC Before Balancing'!H342</f>
        <v>7323.4558468666319</v>
      </c>
      <c r="I342" s="91">
        <f ca="1">'WIJAM NPC Before Balancing'!I342</f>
        <v>6216.3669331954316</v>
      </c>
      <c r="J342" s="91">
        <f ca="1">'WIJAM NPC Before Balancing'!J342</f>
        <v>5529.0988888564179</v>
      </c>
      <c r="K342" s="91">
        <f ca="1">'WIJAM NPC Before Balancing'!K342</f>
        <v>3079.1248976697461</v>
      </c>
      <c r="L342" s="91">
        <f ca="1">'WIJAM NPC Before Balancing'!L342</f>
        <v>2858.8833872329897</v>
      </c>
      <c r="M342" s="91">
        <f ca="1">'WIJAM NPC Before Balancing'!M342</f>
        <v>2613.568704139343</v>
      </c>
      <c r="N342" s="91">
        <f ca="1">'WIJAM NPC Before Balancing'!N342</f>
        <v>3064.2667212804777</v>
      </c>
      <c r="O342" s="91">
        <f ca="1">'WIJAM NPC Before Balancing'!O342</f>
        <v>3082.6846690963416</v>
      </c>
      <c r="P342" s="91">
        <f ca="1">'WIJAM NPC Before Balancing'!P342</f>
        <v>3683.8217221788163</v>
      </c>
      <c r="Q342" s="91">
        <f ca="1">'WIJAM NPC Before Balancing'!Q342</f>
        <v>6903.6349775344452</v>
      </c>
      <c r="R342" s="91">
        <f ca="1">'WIJAM NPC Before Balancing'!R342</f>
        <v>6413.8568610361208</v>
      </c>
      <c r="S342" s="92"/>
      <c r="T342" s="76"/>
    </row>
    <row r="343" spans="1:20" ht="12.75">
      <c r="B343" s="14"/>
      <c r="C343" s="28" t="s">
        <v>66</v>
      </c>
      <c r="D343" s="15"/>
      <c r="E343" s="15"/>
      <c r="F343" s="91">
        <f t="shared" ref="F343:F349" ca="1" si="79">SUM(G343:R343)</f>
        <v>16679.076860307126</v>
      </c>
      <c r="G343" s="91">
        <f ca="1">'WIJAM NPC Before Balancing'!G343</f>
        <v>1662.2584835493765</v>
      </c>
      <c r="H343" s="91">
        <f ca="1">'WIJAM NPC Before Balancing'!H343</f>
        <v>1692.4391543400775</v>
      </c>
      <c r="I343" s="91">
        <f ca="1">'WIJAM NPC Before Balancing'!I343</f>
        <v>1611.1061158759064</v>
      </c>
      <c r="J343" s="91">
        <f ca="1">'WIJAM NPC Before Balancing'!J343</f>
        <v>1533.5650078444132</v>
      </c>
      <c r="K343" s="91">
        <f ca="1">'WIJAM NPC Before Balancing'!K343</f>
        <v>993.56315969694811</v>
      </c>
      <c r="L343" s="91">
        <f ca="1">'WIJAM NPC Before Balancing'!L343</f>
        <v>869.20331877218791</v>
      </c>
      <c r="M343" s="91">
        <f ca="1">'WIJAM NPC Before Balancing'!M343</f>
        <v>1095.7905087085276</v>
      </c>
      <c r="N343" s="91">
        <f ca="1">'WIJAM NPC Before Balancing'!N343</f>
        <v>1107.8627770248079</v>
      </c>
      <c r="O343" s="91">
        <f ca="1">'WIJAM NPC Before Balancing'!O343</f>
        <v>1097.8025534279077</v>
      </c>
      <c r="P343" s="91">
        <f ca="1">'WIJAM NPC Before Balancing'!P343</f>
        <v>1519.1711494673095</v>
      </c>
      <c r="Q343" s="91">
        <f ca="1">'WIJAM NPC Before Balancing'!Q343</f>
        <v>1806.8935443386588</v>
      </c>
      <c r="R343" s="91">
        <f ca="1">'WIJAM NPC Before Balancing'!R343</f>
        <v>1689.4210872610074</v>
      </c>
      <c r="S343" s="92"/>
      <c r="T343" s="76"/>
    </row>
    <row r="344" spans="1:20" ht="12.75">
      <c r="B344" s="14"/>
      <c r="C344" s="28" t="s">
        <v>226</v>
      </c>
      <c r="D344" s="15"/>
      <c r="E344" s="15"/>
      <c r="F344" s="91">
        <f t="shared" ref="F344:F345" ca="1" si="80">SUM(G344:R344)</f>
        <v>1126.7450428528364</v>
      </c>
      <c r="G344" s="91">
        <f ca="1">'WIJAM NPC Before Balancing'!G344</f>
        <v>0</v>
      </c>
      <c r="H344" s="91">
        <f ca="1">'WIJAM NPC Before Balancing'!H344</f>
        <v>0</v>
      </c>
      <c r="I344" s="91">
        <f ca="1">'WIJAM NPC Before Balancing'!I344</f>
        <v>0</v>
      </c>
      <c r="J344" s="91">
        <f ca="1">'WIJAM NPC Before Balancing'!J344</f>
        <v>0</v>
      </c>
      <c r="K344" s="91">
        <f ca="1">'WIJAM NPC Before Balancing'!K344</f>
        <v>0</v>
      </c>
      <c r="L344" s="91">
        <f ca="1">'WIJAM NPC Before Balancing'!L344</f>
        <v>0</v>
      </c>
      <c r="M344" s="91">
        <f ca="1">'WIJAM NPC Before Balancing'!M344</f>
        <v>0</v>
      </c>
      <c r="N344" s="91">
        <f ca="1">'WIJAM NPC Before Balancing'!N344</f>
        <v>0</v>
      </c>
      <c r="O344" s="91">
        <f ca="1">'WIJAM NPC Before Balancing'!O344</f>
        <v>0</v>
      </c>
      <c r="P344" s="91">
        <f ca="1">'WIJAM NPC Before Balancing'!P344</f>
        <v>0</v>
      </c>
      <c r="Q344" s="91">
        <f ca="1">'WIJAM NPC Before Balancing'!Q344</f>
        <v>293.6037563587679</v>
      </c>
      <c r="R344" s="91">
        <f ca="1">'WIJAM NPC Before Balancing'!R344</f>
        <v>833.14128649406837</v>
      </c>
      <c r="S344" s="92"/>
      <c r="T344" s="76"/>
    </row>
    <row r="345" spans="1:20" ht="12.75">
      <c r="B345" s="14"/>
      <c r="C345" s="28" t="s">
        <v>227</v>
      </c>
      <c r="D345" s="15"/>
      <c r="E345" s="15"/>
      <c r="F345" s="91">
        <f t="shared" ca="1" si="80"/>
        <v>899.61614856897131</v>
      </c>
      <c r="G345" s="91">
        <f ca="1">'WIJAM NPC Before Balancing'!G345</f>
        <v>0</v>
      </c>
      <c r="H345" s="91">
        <f ca="1">'WIJAM NPC Before Balancing'!H345</f>
        <v>0</v>
      </c>
      <c r="I345" s="91">
        <f ca="1">'WIJAM NPC Before Balancing'!I345</f>
        <v>0</v>
      </c>
      <c r="J345" s="91">
        <f ca="1">'WIJAM NPC Before Balancing'!J345</f>
        <v>0</v>
      </c>
      <c r="K345" s="91">
        <f ca="1">'WIJAM NPC Before Balancing'!K345</f>
        <v>0</v>
      </c>
      <c r="L345" s="91">
        <f ca="1">'WIJAM NPC Before Balancing'!L345</f>
        <v>0</v>
      </c>
      <c r="M345" s="91">
        <f ca="1">'WIJAM NPC Before Balancing'!M345</f>
        <v>0</v>
      </c>
      <c r="N345" s="91">
        <f ca="1">'WIJAM NPC Before Balancing'!N345</f>
        <v>0</v>
      </c>
      <c r="O345" s="91">
        <f ca="1">'WIJAM NPC Before Balancing'!O345</f>
        <v>0</v>
      </c>
      <c r="P345" s="91">
        <f ca="1">'WIJAM NPC Before Balancing'!P345</f>
        <v>0</v>
      </c>
      <c r="Q345" s="91">
        <f ca="1">'WIJAM NPC Before Balancing'!Q345</f>
        <v>205.07378870604506</v>
      </c>
      <c r="R345" s="91">
        <f ca="1">'WIJAM NPC Before Balancing'!R345</f>
        <v>694.54235986292622</v>
      </c>
      <c r="S345" s="92"/>
      <c r="T345" s="76"/>
    </row>
    <row r="346" spans="1:20" ht="12.75">
      <c r="B346" s="14"/>
      <c r="C346" s="28" t="s">
        <v>67</v>
      </c>
      <c r="D346" s="15"/>
      <c r="E346" s="15"/>
      <c r="F346" s="91">
        <f t="shared" ca="1" si="79"/>
        <v>17750.490673377011</v>
      </c>
      <c r="G346" s="91">
        <f ca="1">'WIJAM NPC Before Balancing'!G346</f>
        <v>1891.1672635465393</v>
      </c>
      <c r="H346" s="91">
        <f ca="1">'WIJAM NPC Before Balancing'!H346</f>
        <v>1405.9549408345006</v>
      </c>
      <c r="I346" s="91">
        <f ca="1">'WIJAM NPC Before Balancing'!I346</f>
        <v>1160.7950304115757</v>
      </c>
      <c r="J346" s="91">
        <f ca="1">'WIJAM NPC Before Balancing'!J346</f>
        <v>1635.7923568559927</v>
      </c>
      <c r="K346" s="91">
        <f ca="1">'WIJAM NPC Before Balancing'!K346</f>
        <v>1935.3548610375399</v>
      </c>
      <c r="L346" s="91">
        <f ca="1">'WIJAM NPC Before Balancing'!L346</f>
        <v>1406.2644861759436</v>
      </c>
      <c r="M346" s="91">
        <f ca="1">'WIJAM NPC Before Balancing'!M346</f>
        <v>1123.3400440969622</v>
      </c>
      <c r="N346" s="91">
        <f ca="1">'WIJAM NPC Before Balancing'!N346</f>
        <v>1334.6047396318691</v>
      </c>
      <c r="O346" s="91">
        <f ca="1">'WIJAM NPC Before Balancing'!O346</f>
        <v>1371.904953275761</v>
      </c>
      <c r="P346" s="91">
        <f ca="1">'WIJAM NPC Before Balancing'!P346</f>
        <v>1022.9699671340413</v>
      </c>
      <c r="Q346" s="91">
        <f ca="1">'WIJAM NPC Before Balancing'!Q346</f>
        <v>1609.1714574918872</v>
      </c>
      <c r="R346" s="91">
        <f ca="1">'WIJAM NPC Before Balancing'!R346</f>
        <v>1853.1705728844004</v>
      </c>
      <c r="S346" s="92"/>
      <c r="T346" s="76"/>
    </row>
    <row r="347" spans="1:20" ht="12.75">
      <c r="B347" s="14"/>
      <c r="C347" s="28" t="s">
        <v>68</v>
      </c>
      <c r="D347" s="15"/>
      <c r="E347" s="15"/>
      <c r="F347" s="91">
        <f t="shared" ca="1" si="79"/>
        <v>6553.8487417037568</v>
      </c>
      <c r="G347" s="91">
        <f ca="1">'WIJAM NPC Before Balancing'!G347</f>
        <v>730.21746046424198</v>
      </c>
      <c r="H347" s="91">
        <f ca="1">'WIJAM NPC Before Balancing'!H347</f>
        <v>523.51855871562066</v>
      </c>
      <c r="I347" s="91">
        <f ca="1">'WIJAM NPC Before Balancing'!I347</f>
        <v>423.14848175269975</v>
      </c>
      <c r="J347" s="91">
        <f ca="1">'WIJAM NPC Before Balancing'!J347</f>
        <v>616.4595474839075</v>
      </c>
      <c r="K347" s="91">
        <f ca="1">'WIJAM NPC Before Balancing'!K347</f>
        <v>695.16145054581239</v>
      </c>
      <c r="L347" s="91">
        <f ca="1">'WIJAM NPC Before Balancing'!L347</f>
        <v>524.91151275211462</v>
      </c>
      <c r="M347" s="91">
        <f ca="1">'WIJAM NPC Before Balancing'!M347</f>
        <v>412.70132647899555</v>
      </c>
      <c r="N347" s="91">
        <f ca="1">'WIJAM NPC Before Balancing'!N347</f>
        <v>490.31982084584962</v>
      </c>
      <c r="O347" s="91">
        <f ca="1">'WIJAM NPC Before Balancing'!O347</f>
        <v>472.05664570070746</v>
      </c>
      <c r="P347" s="91">
        <f ca="1">'WIJAM NPC Before Balancing'!P347</f>
        <v>375.55588550582513</v>
      </c>
      <c r="Q347" s="91">
        <f ca="1">'WIJAM NPC Before Balancing'!Q347</f>
        <v>589.37433010763743</v>
      </c>
      <c r="R347" s="91">
        <f ca="1">'WIJAM NPC Before Balancing'!R347</f>
        <v>700.42372135034486</v>
      </c>
      <c r="S347" s="92"/>
      <c r="T347" s="76"/>
    </row>
    <row r="348" spans="1:20" ht="12.75">
      <c r="B348" s="14"/>
      <c r="C348" s="28" t="s">
        <v>69</v>
      </c>
      <c r="D348" s="15"/>
      <c r="E348" s="15"/>
      <c r="F348" s="91">
        <f t="shared" ca="1" si="79"/>
        <v>17327.496964295035</v>
      </c>
      <c r="G348" s="91">
        <f ca="1">'WIJAM NPC Before Balancing'!G348</f>
        <v>1350.1593930393842</v>
      </c>
      <c r="H348" s="91">
        <f ca="1">'WIJAM NPC Before Balancing'!H348</f>
        <v>1781.8977580171295</v>
      </c>
      <c r="I348" s="91">
        <f ca="1">'WIJAM NPC Before Balancing'!I348</f>
        <v>1854.4861405855336</v>
      </c>
      <c r="J348" s="91">
        <f ca="1">'WIJAM NPC Before Balancing'!J348</f>
        <v>1719.6017580517084</v>
      </c>
      <c r="K348" s="91">
        <f ca="1">'WIJAM NPC Before Balancing'!K348</f>
        <v>498.52277239409142</v>
      </c>
      <c r="L348" s="91">
        <f ca="1">'WIJAM NPC Before Balancing'!L348</f>
        <v>1848.7595517688364</v>
      </c>
      <c r="M348" s="91">
        <f ca="1">'WIJAM NPC Before Balancing'!M348</f>
        <v>1891.0898772111784</v>
      </c>
      <c r="N348" s="91">
        <f ca="1">'WIJAM NPC Before Balancing'!N348</f>
        <v>1700.4099468822369</v>
      </c>
      <c r="O348" s="91">
        <f ca="1">'WIJAM NPC Before Balancing'!O348</f>
        <v>1639.9712189654742</v>
      </c>
      <c r="P348" s="91">
        <f ca="1">'WIJAM NPC Before Balancing'!P348</f>
        <v>992.24759199581501</v>
      </c>
      <c r="Q348" s="91">
        <f ca="1">'WIJAM NPC Before Balancing'!Q348</f>
        <v>1067.9314279786497</v>
      </c>
      <c r="R348" s="91">
        <f ca="1">'WIJAM NPC Before Balancing'!R348</f>
        <v>982.41952740499698</v>
      </c>
      <c r="S348" s="92"/>
      <c r="T348" s="76"/>
    </row>
    <row r="349" spans="1:20" ht="12.75">
      <c r="B349" s="14"/>
      <c r="C349" s="28" t="s">
        <v>70</v>
      </c>
      <c r="D349" s="15"/>
      <c r="E349" s="15"/>
      <c r="F349" s="91">
        <f t="shared" ca="1" si="79"/>
        <v>26476.883393999076</v>
      </c>
      <c r="G349" s="91">
        <f ca="1">'WIJAM NPC Before Balancing'!G349</f>
        <v>2920.6376828508855</v>
      </c>
      <c r="H349" s="91">
        <f ca="1">'WIJAM NPC Before Balancing'!H349</f>
        <v>2869.7948605188585</v>
      </c>
      <c r="I349" s="91">
        <f ca="1">'WIJAM NPC Before Balancing'!I349</f>
        <v>3140.5696479461985</v>
      </c>
      <c r="J349" s="91">
        <f ca="1">'WIJAM NPC Before Balancing'!J349</f>
        <v>2902.6066667118257</v>
      </c>
      <c r="K349" s="91">
        <f ca="1">'WIJAM NPC Before Balancing'!K349</f>
        <v>1537.7438699538948</v>
      </c>
      <c r="L349" s="91">
        <f ca="1">'WIJAM NPC Before Balancing'!L349</f>
        <v>1385.1380166224531</v>
      </c>
      <c r="M349" s="91">
        <f ca="1">'WIJAM NPC Before Balancing'!M349</f>
        <v>1506.8667221449468</v>
      </c>
      <c r="N349" s="91">
        <f ca="1">'WIJAM NPC Before Balancing'!N349</f>
        <v>1608.0106624614755</v>
      </c>
      <c r="O349" s="91">
        <f ca="1">'WIJAM NPC Before Balancing'!O349</f>
        <v>1464.8459420440479</v>
      </c>
      <c r="P349" s="91">
        <f ca="1">'WIJAM NPC Before Balancing'!P349</f>
        <v>1953.6180361826821</v>
      </c>
      <c r="Q349" s="91">
        <f ca="1">'WIJAM NPC Before Balancing'!Q349</f>
        <v>2960.3368728909613</v>
      </c>
      <c r="R349" s="91">
        <f ca="1">'WIJAM NPC Before Balancing'!R349</f>
        <v>2226.7144136708453</v>
      </c>
      <c r="S349" s="92"/>
      <c r="T349" s="76"/>
    </row>
    <row r="350" spans="1:20" ht="12.75">
      <c r="B350" s="14"/>
      <c r="C350" s="28" t="s">
        <v>71</v>
      </c>
      <c r="D350" s="15"/>
      <c r="E350" s="15"/>
      <c r="F350" s="91">
        <f t="shared" ca="1" si="78"/>
        <v>19707.049390303404</v>
      </c>
      <c r="G350" s="91">
        <f ca="1">'WIJAM NPC Before Balancing'!G350</f>
        <v>1135.1801534071603</v>
      </c>
      <c r="H350" s="91">
        <f ca="1">'WIJAM NPC Before Balancing'!H350</f>
        <v>1999.5081330516196</v>
      </c>
      <c r="I350" s="91">
        <f ca="1">'WIJAM NPC Before Balancing'!I350</f>
        <v>1791.261504595783</v>
      </c>
      <c r="J350" s="91">
        <f ca="1">'WIJAM NPC Before Balancing'!J350</f>
        <v>1813.0844511675207</v>
      </c>
      <c r="K350" s="91">
        <f ca="1">'WIJAM NPC Before Balancing'!K350</f>
        <v>2377.2308359475464</v>
      </c>
      <c r="L350" s="91">
        <f ca="1">'WIJAM NPC Before Balancing'!L350</f>
        <v>2306.499725427801</v>
      </c>
      <c r="M350" s="91">
        <f ca="1">'WIJAM NPC Before Balancing'!M350</f>
        <v>2433.4907017548276</v>
      </c>
      <c r="N350" s="91">
        <f ca="1">'WIJAM NPC Before Balancing'!N350</f>
        <v>1990.0670001376054</v>
      </c>
      <c r="O350" s="91">
        <f ca="1">'WIJAM NPC Before Balancing'!O350</f>
        <v>1343.9684862105225</v>
      </c>
      <c r="P350" s="91">
        <f ca="1">'WIJAM NPC Before Balancing'!P350</f>
        <v>887.38910758196926</v>
      </c>
      <c r="Q350" s="91">
        <f ca="1">'WIJAM NPC Before Balancing'!Q350</f>
        <v>816.27106538542012</v>
      </c>
      <c r="R350" s="91">
        <f ca="1">'WIJAM NPC Before Balancing'!R350</f>
        <v>813.09822563562841</v>
      </c>
      <c r="S350" s="92"/>
      <c r="T350" s="76"/>
    </row>
    <row r="351" spans="1:20" ht="12.75">
      <c r="B351" s="14"/>
      <c r="C351" s="28" t="s">
        <v>108</v>
      </c>
      <c r="D351" s="15"/>
      <c r="E351" s="15"/>
      <c r="F351" s="91">
        <f t="shared" ca="1" si="78"/>
        <v>28627.140108333482</v>
      </c>
      <c r="G351" s="91">
        <f ca="1">'WIJAM NPC Before Balancing'!G351</f>
        <v>3021.7042368320531</v>
      </c>
      <c r="H351" s="91">
        <f ca="1">'WIJAM NPC Before Balancing'!H351</f>
        <v>3365.9186565167661</v>
      </c>
      <c r="I351" s="91">
        <f ca="1">'WIJAM NPC Before Balancing'!I351</f>
        <v>3518.1375781714037</v>
      </c>
      <c r="J351" s="91">
        <f ca="1">'WIJAM NPC Before Balancing'!J351</f>
        <v>3203.562124929867</v>
      </c>
      <c r="K351" s="91">
        <f ca="1">'WIJAM NPC Before Balancing'!K351</f>
        <v>2306.6544980985227</v>
      </c>
      <c r="L351" s="91">
        <f ca="1">'WIJAM NPC Before Balancing'!L351</f>
        <v>1984.8821156684337</v>
      </c>
      <c r="M351" s="91">
        <f ca="1">'WIJAM NPC Before Balancing'!M351</f>
        <v>1121.2506130422214</v>
      </c>
      <c r="N351" s="91">
        <f ca="1">'WIJAM NPC Before Balancing'!N351</f>
        <v>2185.854428600358</v>
      </c>
      <c r="O351" s="91">
        <f ca="1">'WIJAM NPC Before Balancing'!O351</f>
        <v>2262.7764459489649</v>
      </c>
      <c r="P351" s="91">
        <f ca="1">'WIJAM NPC Before Balancing'!P351</f>
        <v>1478.3885507321829</v>
      </c>
      <c r="Q351" s="91">
        <f ca="1">'WIJAM NPC Before Balancing'!Q351</f>
        <v>2085.097419960633</v>
      </c>
      <c r="R351" s="91">
        <f ca="1">'WIJAM NPC Before Balancing'!R351</f>
        <v>2092.9134398320712</v>
      </c>
      <c r="S351" s="92"/>
      <c r="T351" s="76"/>
    </row>
    <row r="352" spans="1:20" ht="12.75">
      <c r="B352" s="14"/>
      <c r="C352" s="28" t="s">
        <v>109</v>
      </c>
      <c r="D352" s="15"/>
      <c r="E352" s="15"/>
      <c r="F352" s="91">
        <f t="shared" ca="1" si="78"/>
        <v>14753.163132183603</v>
      </c>
      <c r="G352" s="91">
        <f ca="1">'WIJAM NPC Before Balancing'!G352</f>
        <v>1503.6938823951552</v>
      </c>
      <c r="H352" s="91">
        <f ca="1">'WIJAM NPC Before Balancing'!H352</f>
        <v>1665.6634823052505</v>
      </c>
      <c r="I352" s="91">
        <f ca="1">'WIJAM NPC Before Balancing'!I352</f>
        <v>1702.421991601617</v>
      </c>
      <c r="J352" s="91">
        <f ca="1">'WIJAM NPC Before Balancing'!J352</f>
        <v>1576.978741981806</v>
      </c>
      <c r="K352" s="91">
        <f ca="1">'WIJAM NPC Before Balancing'!K352</f>
        <v>1196.3927446775308</v>
      </c>
      <c r="L352" s="91">
        <f ca="1">'WIJAM NPC Before Balancing'!L352</f>
        <v>1007.4153137265263</v>
      </c>
      <c r="M352" s="91">
        <f ca="1">'WIJAM NPC Before Balancing'!M352</f>
        <v>894.81819577660337</v>
      </c>
      <c r="N352" s="91">
        <f ca="1">'WIJAM NPC Before Balancing'!N352</f>
        <v>1150.4252614732325</v>
      </c>
      <c r="O352" s="91">
        <f ca="1">'WIJAM NPC Before Balancing'!O352</f>
        <v>1167.9145732647669</v>
      </c>
      <c r="P352" s="91">
        <f ca="1">'WIJAM NPC Before Balancing'!P352</f>
        <v>733.39030021403357</v>
      </c>
      <c r="Q352" s="91">
        <f ca="1">'WIJAM NPC Before Balancing'!Q352</f>
        <v>1085.1885807641017</v>
      </c>
      <c r="R352" s="91">
        <f ca="1">'WIJAM NPC Before Balancing'!R352</f>
        <v>1068.860064002979</v>
      </c>
      <c r="S352" s="92"/>
      <c r="T352" s="76"/>
    </row>
    <row r="353" spans="1:20" ht="12.75">
      <c r="A353" s="14"/>
      <c r="B353" s="14"/>
      <c r="C353" s="28" t="s">
        <v>72</v>
      </c>
      <c r="D353" s="15"/>
      <c r="E353" s="15"/>
      <c r="F353" s="91">
        <f t="shared" ca="1" si="78"/>
        <v>8074.9545495550865</v>
      </c>
      <c r="G353" s="91">
        <f ca="1">'WIJAM NPC Before Balancing'!G353</f>
        <v>851.09491629776733</v>
      </c>
      <c r="H353" s="91">
        <f ca="1">'WIJAM NPC Before Balancing'!H353</f>
        <v>848.38639456014039</v>
      </c>
      <c r="I353" s="91">
        <f ca="1">'WIJAM NPC Before Balancing'!I353</f>
        <v>931.26715973152682</v>
      </c>
      <c r="J353" s="91">
        <f ca="1">'WIJAM NPC Before Balancing'!J353</f>
        <v>891.72274236217254</v>
      </c>
      <c r="K353" s="91">
        <f ca="1">'WIJAM NPC Before Balancing'!K353</f>
        <v>462.07380843916792</v>
      </c>
      <c r="L353" s="91">
        <f ca="1">'WIJAM NPC Before Balancing'!L353</f>
        <v>448.45381341567213</v>
      </c>
      <c r="M353" s="91">
        <f ca="1">'WIJAM NPC Before Balancing'!M353</f>
        <v>483.89675501090557</v>
      </c>
      <c r="N353" s="91">
        <f ca="1">'WIJAM NPC Before Balancing'!N353</f>
        <v>510.82719971645412</v>
      </c>
      <c r="O353" s="91">
        <f ca="1">'WIJAM NPC Before Balancing'!O353</f>
        <v>479.40834755998077</v>
      </c>
      <c r="P353" s="91">
        <f ca="1">'WIJAM NPC Before Balancing'!P353</f>
        <v>606.70886922845023</v>
      </c>
      <c r="Q353" s="91">
        <f ca="1">'WIJAM NPC Before Balancing'!Q353</f>
        <v>886.69263056372233</v>
      </c>
      <c r="R353" s="91">
        <f ca="1">'WIJAM NPC Before Balancing'!R353</f>
        <v>674.4219126691255</v>
      </c>
      <c r="S353" s="92"/>
      <c r="T353" s="76"/>
    </row>
    <row r="354" spans="1:20" ht="12.75">
      <c r="A354" s="21"/>
      <c r="B354" s="14"/>
      <c r="C354" s="28" t="s">
        <v>154</v>
      </c>
      <c r="D354" s="15"/>
      <c r="E354" s="15"/>
      <c r="F354" s="91">
        <f t="shared" ca="1" si="78"/>
        <v>56009.75317139503</v>
      </c>
      <c r="G354" s="91">
        <f ca="1">'WIJAM NPC Before Balancing'!G354</f>
        <v>6341.7327964798815</v>
      </c>
      <c r="H354" s="91">
        <f ca="1">'WIJAM NPC Before Balancing'!H354</f>
        <v>7250.2483736153417</v>
      </c>
      <c r="I354" s="91">
        <f ca="1">'WIJAM NPC Before Balancing'!I354</f>
        <v>5573.673418024222</v>
      </c>
      <c r="J354" s="91">
        <f ca="1">'WIJAM NPC Before Balancing'!J354</f>
        <v>5293.9218156950328</v>
      </c>
      <c r="K354" s="91">
        <f ca="1">'WIJAM NPC Before Balancing'!K354</f>
        <v>2922.4175685641831</v>
      </c>
      <c r="L354" s="91">
        <f ca="1">'WIJAM NPC Before Balancing'!L354</f>
        <v>3045.8487734646142</v>
      </c>
      <c r="M354" s="91">
        <f ca="1">'WIJAM NPC Before Balancing'!M354</f>
        <v>2692.038448195166</v>
      </c>
      <c r="N354" s="91">
        <f ca="1">'WIJAM NPC Before Balancing'!N354</f>
        <v>3402.9093248192148</v>
      </c>
      <c r="O354" s="91">
        <f ca="1">'WIJAM NPC Before Balancing'!O354</f>
        <v>2988.1185672854785</v>
      </c>
      <c r="P354" s="91">
        <f ca="1">'WIJAM NPC Before Balancing'!P354</f>
        <v>4112.0777020653268</v>
      </c>
      <c r="Q354" s="91">
        <f ca="1">'WIJAM NPC Before Balancing'!Q354</f>
        <v>5844.8351371283661</v>
      </c>
      <c r="R354" s="91">
        <f ca="1">'WIJAM NPC Before Balancing'!R354</f>
        <v>6541.9312460581978</v>
      </c>
      <c r="S354" s="92"/>
      <c r="T354" s="76"/>
    </row>
    <row r="355" spans="1:20" ht="12.75">
      <c r="A355" s="14"/>
      <c r="B355" s="14"/>
      <c r="C355" s="28" t="s">
        <v>73</v>
      </c>
      <c r="D355" s="15"/>
      <c r="E355" s="15"/>
      <c r="F355" s="91">
        <f t="shared" ca="1" si="78"/>
        <v>14532.070372057879</v>
      </c>
      <c r="G355" s="91">
        <f ca="1">'WIJAM NPC Before Balancing'!G355</f>
        <v>1550.3578426177005</v>
      </c>
      <c r="H355" s="91">
        <f ca="1">'WIJAM NPC Before Balancing'!H355</f>
        <v>1091.8438056051282</v>
      </c>
      <c r="I355" s="91">
        <f ca="1">'WIJAM NPC Before Balancing'!I355</f>
        <v>928.63602432926064</v>
      </c>
      <c r="J355" s="91">
        <f ca="1">'WIJAM NPC Before Balancing'!J355</f>
        <v>1421.1226625652118</v>
      </c>
      <c r="K355" s="91">
        <f ca="1">'WIJAM NPC Before Balancing'!K355</f>
        <v>1602.4388463155001</v>
      </c>
      <c r="L355" s="91">
        <f ca="1">'WIJAM NPC Before Balancing'!L355</f>
        <v>1153.7528738937456</v>
      </c>
      <c r="M355" s="91">
        <f ca="1">'WIJAM NPC Before Balancing'!M355</f>
        <v>886.22831255155768</v>
      </c>
      <c r="N355" s="91">
        <f ca="1">'WIJAM NPC Before Balancing'!N355</f>
        <v>1095.8678950438882</v>
      </c>
      <c r="O355" s="91">
        <f ca="1">'WIJAM NPC Before Balancing'!O355</f>
        <v>1076.6760838744169</v>
      </c>
      <c r="P355" s="91">
        <f ca="1">'WIJAM NPC Before Balancing'!P355</f>
        <v>797.23402688667022</v>
      </c>
      <c r="Q355" s="91">
        <f ca="1">'WIJAM NPC Before Balancing'!Q355</f>
        <v>1331.896217894242</v>
      </c>
      <c r="R355" s="91">
        <f ca="1">'WIJAM NPC Before Balancing'!R355</f>
        <v>1596.015780480556</v>
      </c>
      <c r="S355" s="92"/>
      <c r="T355" s="76"/>
    </row>
    <row r="356" spans="1:20" ht="12.75">
      <c r="A356" s="21"/>
      <c r="B356" s="14"/>
      <c r="C356" s="28" t="s">
        <v>74</v>
      </c>
      <c r="D356" s="15"/>
      <c r="E356" s="15"/>
      <c r="F356" s="91">
        <f t="shared" ca="1" si="78"/>
        <v>29530.548187335127</v>
      </c>
      <c r="G356" s="91">
        <f ca="1">'WIJAM NPC Before Balancing'!G356</f>
        <v>3659.5997992108946</v>
      </c>
      <c r="H356" s="91">
        <f ca="1">'WIJAM NPC Before Balancing'!H356</f>
        <v>3800.8298612443032</v>
      </c>
      <c r="I356" s="91">
        <f ca="1">'WIJAM NPC Before Balancing'!I356</f>
        <v>3171.5241820905076</v>
      </c>
      <c r="J356" s="91">
        <f ca="1">'WIJAM NPC Before Balancing'!J356</f>
        <v>2621.9264283583066</v>
      </c>
      <c r="K356" s="91">
        <f ca="1">'WIJAM NPC Before Balancing'!K356</f>
        <v>1550.3578426177005</v>
      </c>
      <c r="L356" s="91">
        <f ca="1">'WIJAM NPC Before Balancing'!L356</f>
        <v>1376.9350650742113</v>
      </c>
      <c r="M356" s="91">
        <f ca="1">'WIJAM NPC Before Balancing'!M356</f>
        <v>1473.3584389337327</v>
      </c>
      <c r="N356" s="91">
        <f ca="1">'WIJAM NPC Before Balancing'!N356</f>
        <v>1739.1805008979836</v>
      </c>
      <c r="O356" s="91">
        <f ca="1">'WIJAM NPC Before Balancing'!O356</f>
        <v>1722.2328934539746</v>
      </c>
      <c r="P356" s="91">
        <f ca="1">'WIJAM NPC Before Balancing'!P356</f>
        <v>2043.773116877981</v>
      </c>
      <c r="Q356" s="91">
        <f ca="1">'WIJAM NPC Before Balancing'!Q356</f>
        <v>3444.930104920114</v>
      </c>
      <c r="R356" s="91">
        <f ca="1">'WIJAM NPC Before Balancing'!R356</f>
        <v>2925.8999536554179</v>
      </c>
      <c r="S356" s="92"/>
      <c r="T356" s="76"/>
    </row>
    <row r="357" spans="1:20" ht="12.75">
      <c r="A357" s="14"/>
      <c r="C357" s="28" t="s">
        <v>75</v>
      </c>
      <c r="D357" s="14"/>
      <c r="E357" s="14"/>
      <c r="F357" s="91">
        <f t="shared" ca="1" si="78"/>
        <v>6311.706898359902</v>
      </c>
      <c r="G357" s="91">
        <f ca="1">'WIJAM NPC Before Balancing'!G357</f>
        <v>799.16868527068959</v>
      </c>
      <c r="H357" s="91">
        <f ca="1">'WIJAM NPC Before Balancing'!H357</f>
        <v>744.68870517670621</v>
      </c>
      <c r="I357" s="91">
        <f ca="1">'WIJAM NPC Before Balancing'!I357</f>
        <v>666.29634745624446</v>
      </c>
      <c r="J357" s="91">
        <f ca="1">'WIJAM NPC Before Balancing'!J357</f>
        <v>538.53150777561041</v>
      </c>
      <c r="K357" s="91">
        <f ca="1">'WIJAM NPC Before Balancing'!K357</f>
        <v>335.23760478286306</v>
      </c>
      <c r="L357" s="91">
        <f ca="1">'WIJAM NPC Before Balancing'!L357</f>
        <v>303.97352529711134</v>
      </c>
      <c r="M357" s="91">
        <f ca="1">'WIJAM NPC Before Balancing'!M357</f>
        <v>326.49294888709591</v>
      </c>
      <c r="N357" s="91">
        <f ca="1">'WIJAM NPC Before Balancing'!N357</f>
        <v>375.24634016438205</v>
      </c>
      <c r="O357" s="91">
        <f ca="1">'WIJAM NPC Before Balancing'!O357</f>
        <v>373.8533861278882</v>
      </c>
      <c r="P357" s="91">
        <f ca="1">'WIJAM NPC Before Balancing'!P357</f>
        <v>446.05483701948816</v>
      </c>
      <c r="Q357" s="91">
        <f ca="1">'WIJAM NPC Before Balancing'!Q357</f>
        <v>774.40505795524257</v>
      </c>
      <c r="R357" s="91">
        <f ca="1">'WIJAM NPC Before Balancing'!R357</f>
        <v>627.75795244658013</v>
      </c>
      <c r="S357" s="92"/>
      <c r="T357" s="76"/>
    </row>
    <row r="358" spans="1:20" ht="12.75">
      <c r="A358" s="14"/>
      <c r="C358" s="28" t="s">
        <v>216</v>
      </c>
      <c r="D358" s="14"/>
      <c r="E358" s="14"/>
      <c r="F358" s="91">
        <f t="shared" ca="1" si="78"/>
        <v>101899.85004033263</v>
      </c>
      <c r="G358" s="91">
        <f ca="1">'WIJAM NPC Before Balancing'!G358</f>
        <v>11691.682318976113</v>
      </c>
      <c r="H358" s="91">
        <f ca="1">'WIJAM NPC Before Balancing'!H358</f>
        <v>11202.445906825315</v>
      </c>
      <c r="I358" s="91">
        <f ca="1">'WIJAM NPC Before Balancing'!I358</f>
        <v>9800.4376690942136</v>
      </c>
      <c r="J358" s="91">
        <f ca="1">'WIJAM NPC Before Balancing'!J358</f>
        <v>9986.5518056368692</v>
      </c>
      <c r="K358" s="91">
        <f ca="1">'WIJAM NPC Before Balancing'!K358</f>
        <v>6272.9363443441553</v>
      </c>
      <c r="L358" s="91">
        <f ca="1">'WIJAM NPC Before Balancing'!L358</f>
        <v>5471.9103870248073</v>
      </c>
      <c r="M358" s="91">
        <f ca="1">'WIJAM NPC Before Balancing'!M358</f>
        <v>4981.667952514319</v>
      </c>
      <c r="N358" s="91">
        <f ca="1">'WIJAM NPC Before Balancing'!N358</f>
        <v>5691.5328067786777</v>
      </c>
      <c r="O358" s="91">
        <f ca="1">'WIJAM NPC Before Balancing'!O358</f>
        <v>5711.9627993139211</v>
      </c>
      <c r="P358" s="91">
        <f ca="1">'WIJAM NPC Before Balancing'!P358</f>
        <v>6731.2182223506452</v>
      </c>
      <c r="Q358" s="91">
        <f ca="1">'WIJAM NPC Before Balancing'!Q358</f>
        <v>13221.997100735374</v>
      </c>
      <c r="R358" s="91">
        <f ca="1">'WIJAM NPC Before Balancing'!R358</f>
        <v>11135.506726738246</v>
      </c>
      <c r="S358" s="92"/>
      <c r="T358" s="76"/>
    </row>
    <row r="359" spans="1:20" ht="12.75">
      <c r="A359" s="14"/>
      <c r="C359" s="28"/>
      <c r="D359" s="14"/>
      <c r="E359" s="14"/>
      <c r="F359" s="118" t="s">
        <v>85</v>
      </c>
      <c r="G359" s="118" t="s">
        <v>85</v>
      </c>
      <c r="H359" s="118" t="s">
        <v>85</v>
      </c>
      <c r="I359" s="118" t="s">
        <v>85</v>
      </c>
      <c r="J359" s="118" t="s">
        <v>85</v>
      </c>
      <c r="K359" s="118" t="s">
        <v>85</v>
      </c>
      <c r="L359" s="118" t="s">
        <v>85</v>
      </c>
      <c r="M359" s="118" t="s">
        <v>85</v>
      </c>
      <c r="N359" s="118" t="s">
        <v>85</v>
      </c>
      <c r="O359" s="118" t="s">
        <v>85</v>
      </c>
      <c r="P359" s="118" t="s">
        <v>85</v>
      </c>
      <c r="Q359" s="118" t="s">
        <v>85</v>
      </c>
      <c r="R359" s="118" t="s">
        <v>85</v>
      </c>
      <c r="S359" s="92"/>
      <c r="T359" s="76"/>
    </row>
    <row r="360" spans="1:20" ht="12.75">
      <c r="A360" s="21" t="s">
        <v>76</v>
      </c>
      <c r="C360" s="28"/>
      <c r="D360" s="14"/>
      <c r="E360" s="14"/>
      <c r="F360" s="86">
        <f ca="1">SUM(G360:R360)</f>
        <v>522170.64352630678</v>
      </c>
      <c r="G360" s="96">
        <f t="shared" ref="G360:R360" ca="1" si="81">SUM(G338:G358)</f>
        <v>57298.0034961458</v>
      </c>
      <c r="H360" s="96">
        <f t="shared" ca="1" si="81"/>
        <v>57497.505468705865</v>
      </c>
      <c r="I360" s="96">
        <f t="shared" ca="1" si="81"/>
        <v>51228.438441129743</v>
      </c>
      <c r="J360" s="96">
        <f t="shared" ca="1" si="81"/>
        <v>49513.015545187511</v>
      </c>
      <c r="K360" s="96">
        <f t="shared" ca="1" si="81"/>
        <v>34930.334509803695</v>
      </c>
      <c r="L360" s="96">
        <f t="shared" ca="1" si="81"/>
        <v>31971.545363619956</v>
      </c>
      <c r="M360" s="96">
        <f t="shared" ca="1" si="81"/>
        <v>29522.19046311616</v>
      </c>
      <c r="N360" s="96">
        <f t="shared" ca="1" si="81"/>
        <v>34029.712338875033</v>
      </c>
      <c r="O360" s="96">
        <f t="shared" ca="1" si="81"/>
        <v>32919.37319911868</v>
      </c>
      <c r="P360" s="96">
        <f t="shared" ca="1" si="81"/>
        <v>34243.6081698122</v>
      </c>
      <c r="Q360" s="96">
        <f t="shared" ca="1" si="81"/>
        <v>55345.623641328886</v>
      </c>
      <c r="R360" s="96">
        <f t="shared" ca="1" si="81"/>
        <v>53671.292889463228</v>
      </c>
      <c r="S360" s="92"/>
      <c r="T360" s="76"/>
    </row>
    <row r="361" spans="1:20" ht="12.75">
      <c r="A361" s="14"/>
      <c r="C361" s="28"/>
      <c r="D361" s="14"/>
      <c r="E361" s="14"/>
      <c r="F361" s="118" t="s">
        <v>85</v>
      </c>
      <c r="G361" s="118" t="s">
        <v>85</v>
      </c>
      <c r="H361" s="118" t="s">
        <v>85</v>
      </c>
      <c r="I361" s="118" t="s">
        <v>85</v>
      </c>
      <c r="J361" s="118" t="s">
        <v>85</v>
      </c>
      <c r="K361" s="118" t="s">
        <v>85</v>
      </c>
      <c r="L361" s="118" t="s">
        <v>85</v>
      </c>
      <c r="M361" s="118" t="s">
        <v>85</v>
      </c>
      <c r="N361" s="118" t="s">
        <v>85</v>
      </c>
      <c r="O361" s="118" t="s">
        <v>85</v>
      </c>
      <c r="P361" s="118" t="s">
        <v>85</v>
      </c>
      <c r="Q361" s="118" t="s">
        <v>85</v>
      </c>
      <c r="R361" s="118" t="s">
        <v>85</v>
      </c>
      <c r="S361" s="92"/>
      <c r="T361" s="76"/>
    </row>
    <row r="362" spans="1:20" ht="12.75">
      <c r="A362" s="15" t="s">
        <v>110</v>
      </c>
      <c r="F362" s="86">
        <f ca="1">SUM(G362:R362)</f>
        <v>4382712.6355508631</v>
      </c>
      <c r="G362" s="123">
        <f t="shared" ref="G362:R362" ca="1" si="82">SUM(G360,G335,G329,G316,G303)</f>
        <v>449700.61614904925</v>
      </c>
      <c r="H362" s="123">
        <f t="shared" ca="1" si="82"/>
        <v>383050.30885649292</v>
      </c>
      <c r="I362" s="123">
        <f t="shared" ca="1" si="82"/>
        <v>377435.32920175325</v>
      </c>
      <c r="J362" s="123">
        <f t="shared" ca="1" si="82"/>
        <v>311756.01698018651</v>
      </c>
      <c r="K362" s="123">
        <f t="shared" ca="1" si="82"/>
        <v>303188.68140666216</v>
      </c>
      <c r="L362" s="123">
        <f t="shared" ca="1" si="82"/>
        <v>324762.34593886539</v>
      </c>
      <c r="M362" s="123">
        <f t="shared" ca="1" si="82"/>
        <v>384760.20755476458</v>
      </c>
      <c r="N362" s="123">
        <f t="shared" ca="1" si="82"/>
        <v>371014.98685470456</v>
      </c>
      <c r="O362" s="123">
        <f t="shared" ca="1" si="82"/>
        <v>324690.45435558585</v>
      </c>
      <c r="P362" s="123">
        <f t="shared" ca="1" si="82"/>
        <v>334113.22085327486</v>
      </c>
      <c r="Q362" s="123">
        <f t="shared" ca="1" si="82"/>
        <v>394325.21646838903</v>
      </c>
      <c r="R362" s="123">
        <f t="shared" ca="1" si="82"/>
        <v>423915.25093113451</v>
      </c>
      <c r="S362" s="90"/>
      <c r="T362" s="76"/>
    </row>
    <row r="363" spans="1:20" ht="12.75">
      <c r="A363" s="15"/>
      <c r="F363" s="119" t="s">
        <v>104</v>
      </c>
      <c r="G363" s="119" t="s">
        <v>104</v>
      </c>
      <c r="H363" s="119" t="s">
        <v>104</v>
      </c>
      <c r="I363" s="119" t="s">
        <v>104</v>
      </c>
      <c r="J363" s="119" t="s">
        <v>104</v>
      </c>
      <c r="K363" s="119" t="s">
        <v>104</v>
      </c>
      <c r="L363" s="119" t="s">
        <v>104</v>
      </c>
      <c r="M363" s="119" t="s">
        <v>104</v>
      </c>
      <c r="N363" s="119" t="s">
        <v>104</v>
      </c>
      <c r="O363" s="119" t="s">
        <v>104</v>
      </c>
      <c r="P363" s="119" t="s">
        <v>104</v>
      </c>
      <c r="Q363" s="119" t="s">
        <v>104</v>
      </c>
      <c r="R363" s="119" t="s">
        <v>104</v>
      </c>
      <c r="S363" s="90"/>
      <c r="T363" s="76"/>
    </row>
    <row r="364" spans="1:20" s="129" customFormat="1" ht="12.75">
      <c r="A364" s="125"/>
      <c r="B364" s="126"/>
      <c r="C364" s="127"/>
      <c r="D364" s="125"/>
      <c r="E364" s="125"/>
      <c r="F364" s="128"/>
      <c r="S364" s="134"/>
      <c r="T364" s="133"/>
    </row>
    <row r="365" spans="1:20" s="129" customFormat="1" ht="12" customHeight="1">
      <c r="A365" s="125"/>
      <c r="B365" s="125"/>
      <c r="C365" s="127"/>
      <c r="D365" s="135"/>
      <c r="E365" s="135"/>
      <c r="F365" s="128"/>
      <c r="G365" s="128"/>
      <c r="H365" s="128"/>
      <c r="I365" s="128"/>
      <c r="J365" s="128"/>
      <c r="K365" s="128"/>
      <c r="L365" s="128"/>
      <c r="M365" s="128"/>
      <c r="N365" s="128"/>
      <c r="O365" s="128"/>
      <c r="P365" s="128"/>
      <c r="Q365" s="128"/>
      <c r="R365" s="128"/>
      <c r="S365" s="134"/>
      <c r="T365" s="133"/>
    </row>
    <row r="366" spans="1:20" ht="12" customHeight="1">
      <c r="C366" s="28"/>
      <c r="D366" s="28"/>
      <c r="E366" s="28"/>
      <c r="T366" s="76"/>
    </row>
    <row r="367" spans="1:20" s="33" customFormat="1" ht="12" customHeight="1">
      <c r="A367" s="9"/>
      <c r="B367" s="9"/>
      <c r="C367" s="28"/>
      <c r="D367" s="28"/>
      <c r="E367" s="28"/>
      <c r="F367" s="36"/>
      <c r="R367" s="44"/>
      <c r="S367" s="44"/>
      <c r="T367" s="76"/>
    </row>
    <row r="368" spans="1:20" s="33" customFormat="1" ht="12" customHeight="1">
      <c r="A368" s="9"/>
      <c r="B368" s="20"/>
      <c r="C368" s="9"/>
      <c r="D368" s="9"/>
      <c r="E368" s="9"/>
      <c r="F368" s="36"/>
      <c r="G368" s="36"/>
      <c r="H368" s="36"/>
      <c r="I368" s="36"/>
      <c r="J368" s="36"/>
      <c r="K368" s="36"/>
      <c r="L368" s="36"/>
      <c r="M368" s="36"/>
      <c r="N368" s="36"/>
      <c r="O368" s="36"/>
      <c r="P368" s="36"/>
      <c r="Q368" s="36"/>
      <c r="R368" s="36"/>
      <c r="S368" s="44"/>
      <c r="T368" s="76"/>
    </row>
  </sheetData>
  <pageMargins left="0.75" right="0.75" top="1" bottom="1" header="0.5" footer="0.5"/>
  <pageSetup scale="38" fitToHeight="5" orientation="landscape" r:id="rId1"/>
  <headerFooter alignWithMargins="0">
    <oddHeader>&amp;CConfidential per WAC 480-07-160</oddHeader>
  </headerFooter>
  <rowBreaks count="1" manualBreakCount="1">
    <brk id="269" max="16" man="1"/>
  </rowBreaks>
  <customProperties>
    <customPr name="_pios_id" r:id="rId2"/>
  </customProperties>
  <ignoredErrors>
    <ignoredError sqref="F313 F40:F41 F29 F31:F34 F10 F35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pageSetUpPr fitToPage="1"/>
  </sheetPr>
  <dimension ref="A1:Q34"/>
  <sheetViews>
    <sheetView workbookViewId="0">
      <pane ySplit="1" topLeftCell="A2" activePane="bottomLeft" state="frozen"/>
      <selection pane="bottomLeft"/>
    </sheetView>
  </sheetViews>
  <sheetFormatPr defaultColWidth="9.42578125" defaultRowHeight="12.75" customHeight="1"/>
  <cols>
    <col min="1" max="1" width="2.7109375" style="9" customWidth="1"/>
    <col min="2" max="2" width="39.42578125" style="9" customWidth="1"/>
    <col min="3" max="3" width="5.42578125" style="9" customWidth="1"/>
    <col min="4" max="4" width="14.42578125" style="36" customWidth="1"/>
    <col min="5" max="15" width="14.28515625" style="33" customWidth="1"/>
    <col min="16" max="16" width="14.28515625" style="44" customWidth="1"/>
    <col min="17" max="16384" width="9.42578125" style="33"/>
  </cols>
  <sheetData>
    <row r="1" spans="1:17" s="6" customFormat="1" ht="18">
      <c r="A1" s="1" t="s">
        <v>202</v>
      </c>
      <c r="B1" s="2"/>
      <c r="C1" s="3"/>
      <c r="D1" s="4" t="s">
        <v>79</v>
      </c>
      <c r="E1" s="5">
        <f>'WIJAM NPC Before Balancing'!G1</f>
        <v>44927</v>
      </c>
      <c r="F1" s="5">
        <f>EDATE(E1,1)</f>
        <v>44958</v>
      </c>
      <c r="G1" s="5">
        <f t="shared" ref="G1" si="0">EDATE(F1,1)</f>
        <v>44986</v>
      </c>
      <c r="H1" s="5">
        <f>'Actual NPC (Total System)'!H3</f>
        <v>45017</v>
      </c>
      <c r="I1" s="5">
        <f>'Actual NPC (Total System)'!I3</f>
        <v>45047</v>
      </c>
      <c r="J1" s="5">
        <f>'Actual NPC (Total System)'!J3</f>
        <v>45078</v>
      </c>
      <c r="K1" s="5">
        <f>'Actual NPC (Total System)'!K3</f>
        <v>45108</v>
      </c>
      <c r="L1" s="5">
        <f>'Actual NPC (Total System)'!L3</f>
        <v>45139</v>
      </c>
      <c r="M1" s="5">
        <f>'Actual NPC (Total System)'!M3</f>
        <v>45170</v>
      </c>
      <c r="N1" s="5">
        <f>'Actual NPC (Total System)'!N3</f>
        <v>45200</v>
      </c>
      <c r="O1" s="5">
        <f>'Actual NPC (Total System)'!O3</f>
        <v>45231</v>
      </c>
      <c r="P1" s="5">
        <f>'Actual NPC (Total System)'!P3</f>
        <v>45261</v>
      </c>
    </row>
    <row r="2" spans="1:17" s="7" customFormat="1" ht="12.75" customHeight="1">
      <c r="B2" s="8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</row>
    <row r="3" spans="1:17" s="9" customFormat="1" ht="12.75" customHeight="1">
      <c r="A3" s="15" t="s">
        <v>81</v>
      </c>
      <c r="B3" s="11"/>
      <c r="C3" s="12"/>
      <c r="D3" s="13"/>
    </row>
    <row r="4" spans="1:17" s="9" customFormat="1" ht="12.75" customHeight="1">
      <c r="B4" s="20" t="s">
        <v>77</v>
      </c>
      <c r="D4" s="84">
        <f t="shared" ref="D4" si="1">SUM(E4:P4)</f>
        <v>10740557.604284087</v>
      </c>
      <c r="E4" s="85">
        <f>'WIJAM NPC Before Balancing'!G16</f>
        <v>2676917.6551039414</v>
      </c>
      <c r="F4" s="85">
        <f>'WIJAM NPC Before Balancing'!H16</f>
        <v>832319.66029427596</v>
      </c>
      <c r="G4" s="85">
        <f>'WIJAM NPC Before Balancing'!I16</f>
        <v>1337607.2652132071</v>
      </c>
      <c r="H4" s="85">
        <f>'WIJAM NPC Before Balancing'!J16</f>
        <v>729525.67847496131</v>
      </c>
      <c r="I4" s="85">
        <f>'WIJAM NPC Before Balancing'!K16</f>
        <v>245421.17133428287</v>
      </c>
      <c r="J4" s="85">
        <f>'WIJAM NPC Before Balancing'!L16</f>
        <v>312918.93837179814</v>
      </c>
      <c r="K4" s="85">
        <f>'WIJAM NPC Before Balancing'!M16</f>
        <v>386135.07579719508</v>
      </c>
      <c r="L4" s="85">
        <f>'WIJAM NPC Before Balancing'!N16</f>
        <v>1407009.5486571202</v>
      </c>
      <c r="M4" s="85">
        <f>'WIJAM NPC Before Balancing'!O16</f>
        <v>1135241.5385699589</v>
      </c>
      <c r="N4" s="85">
        <f>'WIJAM NPC Before Balancing'!P16</f>
        <v>609581.25730506703</v>
      </c>
      <c r="O4" s="85">
        <f>'WIJAM NPC Before Balancing'!Q16</f>
        <v>517483.17830038682</v>
      </c>
      <c r="P4" s="85">
        <f>'WIJAM NPC Before Balancing'!R16</f>
        <v>550396.63686189393</v>
      </c>
      <c r="Q4" s="85"/>
    </row>
    <row r="5" spans="1:17" s="9" customFormat="1" ht="12.75" customHeight="1">
      <c r="A5" s="14"/>
      <c r="B5" s="14" t="s">
        <v>78</v>
      </c>
      <c r="C5" s="20"/>
      <c r="D5" s="84">
        <f t="shared" ref="D5" si="2">SUM(E5:P5)</f>
        <v>70279492.763686851</v>
      </c>
      <c r="E5" s="85">
        <f>'WIJAM NPC Before Balancing'!G121</f>
        <v>4265983.5359422332</v>
      </c>
      <c r="F5" s="85">
        <f>'WIJAM NPC Before Balancing'!H121</f>
        <v>4304272.4799691793</v>
      </c>
      <c r="G5" s="85">
        <f>'WIJAM NPC Before Balancing'!I121</f>
        <v>4034985.820162876</v>
      </c>
      <c r="H5" s="85">
        <f>'WIJAM NPC Before Balancing'!J121</f>
        <v>3868939.3308912674</v>
      </c>
      <c r="I5" s="85">
        <f>'WIJAM NPC Before Balancing'!K121</f>
        <v>3236442.6029829704</v>
      </c>
      <c r="J5" s="85">
        <f>'WIJAM NPC Before Balancing'!L121</f>
        <v>3410449.285190383</v>
      </c>
      <c r="K5" s="85">
        <f>'WIJAM NPC Before Balancing'!M121</f>
        <v>10672301.509181792</v>
      </c>
      <c r="L5" s="85">
        <f>'WIJAM NPC Before Balancing'!N121</f>
        <v>13373069.204879496</v>
      </c>
      <c r="M5" s="85">
        <f>'WIJAM NPC Before Balancing'!O121</f>
        <v>7656116.6259773849</v>
      </c>
      <c r="N5" s="85">
        <f>'WIJAM NPC Before Balancing'!P121</f>
        <v>3694812.1117278938</v>
      </c>
      <c r="O5" s="85">
        <f>'WIJAM NPC Before Balancing'!Q121</f>
        <v>6346032.1119680787</v>
      </c>
      <c r="P5" s="85">
        <f>'WIJAM NPC Before Balancing'!R121</f>
        <v>5416088.1448133094</v>
      </c>
      <c r="Q5" s="85"/>
    </row>
    <row r="6" spans="1:17" s="9" customFormat="1" ht="12.75" customHeight="1">
      <c r="A6" s="14"/>
      <c r="B6" s="14"/>
      <c r="C6" s="20"/>
      <c r="D6" s="82"/>
      <c r="E6" s="83"/>
      <c r="F6" s="83"/>
      <c r="G6" s="83"/>
      <c r="H6" s="83"/>
      <c r="I6" s="83"/>
      <c r="J6" s="83"/>
      <c r="K6" s="83"/>
      <c r="L6" s="83"/>
      <c r="M6" s="83"/>
      <c r="N6" s="83"/>
      <c r="O6" s="83"/>
      <c r="P6" s="83"/>
      <c r="Q6" s="83"/>
    </row>
    <row r="7" spans="1:17" ht="12.75" customHeight="1">
      <c r="A7" s="15" t="s">
        <v>80</v>
      </c>
      <c r="B7" s="20"/>
      <c r="P7" s="33"/>
    </row>
    <row r="8" spans="1:17" ht="12.75" customHeight="1">
      <c r="B8" s="20" t="s">
        <v>77</v>
      </c>
      <c r="D8" s="91">
        <f t="shared" ref="D8" ca="1" si="3">SUM(E8:P8)</f>
        <v>131029.15007882217</v>
      </c>
      <c r="E8" s="98">
        <f ca="1">'WIJAM NPC Before Balancing'!G188</f>
        <v>21144.345796959016</v>
      </c>
      <c r="F8" s="98">
        <f ca="1">'WIJAM NPC Before Balancing'!H188</f>
        <v>8604.1996970874043</v>
      </c>
      <c r="G8" s="98">
        <f ca="1">'WIJAM NPC Before Balancing'!I188</f>
        <v>14601.331142205769</v>
      </c>
      <c r="H8" s="98">
        <f ca="1">'WIJAM NPC Before Balancing'!J188</f>
        <v>9052.5761241677155</v>
      </c>
      <c r="I8" s="98">
        <f ca="1">'WIJAM NPC Before Balancing'!K188</f>
        <v>7165.2007910538532</v>
      </c>
      <c r="J8" s="98">
        <f ca="1">'WIJAM NPC Before Balancing'!L188</f>
        <v>6197.0203493552381</v>
      </c>
      <c r="K8" s="98">
        <f ca="1">'WIJAM NPC Before Balancing'!M188</f>
        <v>5250.3533088869181</v>
      </c>
      <c r="L8" s="98">
        <f ca="1">'WIJAM NPC Before Balancing'!N188</f>
        <v>12922.744141895269</v>
      </c>
      <c r="M8" s="98">
        <f ca="1">'WIJAM NPC Before Balancing'!O188</f>
        <v>21912.792107091482</v>
      </c>
      <c r="N8" s="98">
        <f ca="1">'WIJAM NPC Before Balancing'!P188</f>
        <v>7838.8488403693709</v>
      </c>
      <c r="O8" s="98">
        <f ca="1">'WIJAM NPC Before Balancing'!Q188</f>
        <v>8235.76335443477</v>
      </c>
      <c r="P8" s="98">
        <f ca="1">'WIJAM NPC Before Balancing'!R188</f>
        <v>8103.9744253153749</v>
      </c>
      <c r="Q8" s="98"/>
    </row>
    <row r="9" spans="1:17" ht="12.75" customHeight="1">
      <c r="A9" s="14"/>
      <c r="B9" s="14" t="s">
        <v>78</v>
      </c>
      <c r="C9" s="15"/>
      <c r="D9" s="91">
        <f t="shared" ref="D9" ca="1" si="4">SUM(E9:P9)</f>
        <v>603757.62318309909</v>
      </c>
      <c r="E9" s="98">
        <f ca="1">'WIJAM NPC Before Balancing'!G295</f>
        <v>29018.630537223686</v>
      </c>
      <c r="F9" s="98">
        <f ca="1">'WIJAM NPC Before Balancing'!H295</f>
        <v>37633.024404259799</v>
      </c>
      <c r="G9" s="98">
        <f ca="1">'WIJAM NPC Before Balancing'!I295</f>
        <v>37872.002968107554</v>
      </c>
      <c r="H9" s="98">
        <f ca="1">'WIJAM NPC Before Balancing'!J295</f>
        <v>42372.997348066157</v>
      </c>
      <c r="I9" s="98">
        <f ca="1">'WIJAM NPC Before Balancing'!K295</f>
        <v>51329.136908314598</v>
      </c>
      <c r="J9" s="98">
        <f ca="1">'WIJAM NPC Before Balancing'!L295</f>
        <v>43311.838222927552</v>
      </c>
      <c r="K9" s="98">
        <f ca="1">'WIJAM NPC Before Balancing'!M295</f>
        <v>70468.836035659522</v>
      </c>
      <c r="L9" s="98">
        <f ca="1">'WIJAM NPC Before Balancing'!N295</f>
        <v>75302.208275804442</v>
      </c>
      <c r="M9" s="98">
        <f ca="1">'WIJAM NPC Before Balancing'!O295</f>
        <v>43883.073159020481</v>
      </c>
      <c r="N9" s="98">
        <f ca="1">'WIJAM NPC Before Balancing'!P295</f>
        <v>29582.61812732524</v>
      </c>
      <c r="O9" s="98">
        <f ca="1">'WIJAM NPC Before Balancing'!Q295</f>
        <v>68318.552047068384</v>
      </c>
      <c r="P9" s="98">
        <f ca="1">'WIJAM NPC Before Balancing'!R295</f>
        <v>74664.705149321599</v>
      </c>
      <c r="Q9" s="98"/>
    </row>
    <row r="10" spans="1:17" ht="12.75" customHeight="1">
      <c r="A10" s="14"/>
      <c r="B10" s="14"/>
      <c r="C10" s="15"/>
      <c r="D10" s="33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</row>
    <row r="11" spans="1:17" ht="12.75" customHeight="1">
      <c r="A11" s="15" t="s">
        <v>112</v>
      </c>
      <c r="B11" s="20"/>
      <c r="P11" s="33"/>
    </row>
    <row r="12" spans="1:17" ht="12.75" customHeight="1">
      <c r="B12" s="20" t="s">
        <v>77</v>
      </c>
      <c r="D12" s="213">
        <f t="shared" ref="D12" ca="1" si="5">D4/D8</f>
        <v>81.970749240325333</v>
      </c>
      <c r="E12" s="213">
        <f ca="1">IFERROR(E4/E8,0)</f>
        <v>126.60205620970009</v>
      </c>
      <c r="F12" s="213">
        <f t="shared" ref="F12:N12" ca="1" si="6">IFERROR(F4/F8,0)</f>
        <v>96.734117012186886</v>
      </c>
      <c r="G12" s="213">
        <f t="shared" ca="1" si="6"/>
        <v>91.608583641172032</v>
      </c>
      <c r="H12" s="213">
        <f t="shared" ca="1" si="6"/>
        <v>80.587632566529024</v>
      </c>
      <c r="I12" s="213">
        <f t="shared" ca="1" si="6"/>
        <v>34.25182049897397</v>
      </c>
      <c r="J12" s="213">
        <f t="shared" ca="1" si="6"/>
        <v>50.495063874424012</v>
      </c>
      <c r="K12" s="213">
        <f t="shared" ca="1" si="6"/>
        <v>73.54458892197033</v>
      </c>
      <c r="L12" s="213">
        <f t="shared" ca="1" si="6"/>
        <v>108.87854260734176</v>
      </c>
      <c r="M12" s="213">
        <f t="shared" ca="1" si="6"/>
        <v>51.807251810807294</v>
      </c>
      <c r="N12" s="213">
        <f t="shared" ca="1" si="6"/>
        <v>77.76412962140283</v>
      </c>
      <c r="O12" s="213">
        <f t="shared" ref="O12:P12" ca="1" si="7">IFERROR(O4/O8,0)</f>
        <v>62.833662895587445</v>
      </c>
      <c r="P12" s="213">
        <f t="shared" ca="1" si="7"/>
        <v>67.916877321645131</v>
      </c>
      <c r="Q12" s="213"/>
    </row>
    <row r="13" spans="1:17" ht="12.75" customHeight="1">
      <c r="A13" s="14"/>
      <c r="B13" s="14" t="s">
        <v>78</v>
      </c>
      <c r="C13" s="15"/>
      <c r="D13" s="213">
        <f t="shared" ref="D13" ca="1" si="8">D5/D9</f>
        <v>116.40348720263442</v>
      </c>
      <c r="E13" s="213">
        <f ca="1">IFERROR(E5/E9,0)</f>
        <v>147.00843757840457</v>
      </c>
      <c r="F13" s="213">
        <f t="shared" ref="F13:N13" ca="1" si="9">IFERROR(F5/F9,0)</f>
        <v>114.37487547458358</v>
      </c>
      <c r="G13" s="213">
        <f t="shared" ca="1" si="9"/>
        <v>106.54270975741061</v>
      </c>
      <c r="H13" s="213">
        <f t="shared" ca="1" si="9"/>
        <v>91.306718264712046</v>
      </c>
      <c r="I13" s="213">
        <f t="shared" ca="1" si="9"/>
        <v>63.052737644195851</v>
      </c>
      <c r="J13" s="213">
        <f t="shared" ca="1" si="9"/>
        <v>78.741734941765358</v>
      </c>
      <c r="K13" s="213">
        <f t="shared" ca="1" si="9"/>
        <v>151.44710924104464</v>
      </c>
      <c r="L13" s="213">
        <f t="shared" ca="1" si="9"/>
        <v>177.59199246719081</v>
      </c>
      <c r="M13" s="213">
        <f t="shared" ca="1" si="9"/>
        <v>174.46628220939934</v>
      </c>
      <c r="N13" s="213">
        <f t="shared" ca="1" si="9"/>
        <v>124.89807683096933</v>
      </c>
      <c r="O13" s="213">
        <f t="shared" ref="O13:P13" ca="1" si="10">IFERROR(O5/O9,0)</f>
        <v>92.888855542429383</v>
      </c>
      <c r="P13" s="213">
        <f t="shared" ca="1" si="10"/>
        <v>72.538800414221143</v>
      </c>
      <c r="Q13" s="213"/>
    </row>
    <row r="14" spans="1:17" ht="12.75" customHeight="1">
      <c r="A14" s="14"/>
      <c r="B14" s="14"/>
      <c r="C14" s="15"/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6"/>
    </row>
    <row r="15" spans="1:17" ht="12.75" customHeight="1">
      <c r="C15" s="20"/>
      <c r="D15" s="46"/>
      <c r="E15" s="83"/>
      <c r="F15" s="98"/>
      <c r="G15" s="98"/>
      <c r="H15" s="98"/>
      <c r="I15" s="98"/>
      <c r="J15" s="98"/>
      <c r="K15" s="98"/>
      <c r="L15" s="98"/>
      <c r="M15" s="98"/>
      <c r="N15" s="98"/>
      <c r="O15" s="98"/>
      <c r="P15" s="98"/>
      <c r="Q15" s="98"/>
    </row>
    <row r="16" spans="1:17" ht="12.75" customHeight="1">
      <c r="A16" s="9" t="s">
        <v>201</v>
      </c>
      <c r="B16" s="14"/>
      <c r="D16" s="49">
        <f ca="1">SUM(E16:P16)</f>
        <v>-646317.37530452386</v>
      </c>
      <c r="E16" s="99">
        <f ca="1">'WIJAM NPC Before Balancing'!G364</f>
        <v>-118510.02794063091</v>
      </c>
      <c r="F16" s="99">
        <f ca="1">'WIJAM NPC Before Balancing'!H364</f>
        <v>-124155.11940695287</v>
      </c>
      <c r="G16" s="99">
        <f ca="1">'WIJAM NPC Before Balancing'!I364</f>
        <v>-90673.469516721147</v>
      </c>
      <c r="H16" s="99">
        <f ca="1">'WIJAM NPC Before Balancing'!J364</f>
        <v>-68090.131819826143</v>
      </c>
      <c r="I16" s="99">
        <f ca="1">'WIJAM NPC Before Balancing'!K364</f>
        <v>-25520.474747509346</v>
      </c>
      <c r="J16" s="99">
        <f ca="1">'WIJAM NPC Before Balancing'!L364</f>
        <v>-27551.966794256819</v>
      </c>
      <c r="K16" s="99">
        <f ca="1">'WIJAM NPC Before Balancing'!M364</f>
        <v>-14472.989996054384</v>
      </c>
      <c r="L16" s="99">
        <f ca="1">'WIJAM NPC Before Balancing'!N364</f>
        <v>-16069.171165307809</v>
      </c>
      <c r="M16" s="99">
        <f ca="1">'WIJAM NPC Before Balancing'!O364</f>
        <v>-13252.18129816663</v>
      </c>
      <c r="N16" s="99">
        <f ca="1">'WIJAM NPC Before Balancing'!P364</f>
        <v>21307.699592713907</v>
      </c>
      <c r="O16" s="99">
        <f ca="1">'WIJAM NPC Before Balancing'!Q364</f>
        <v>-86989.968689562753</v>
      </c>
      <c r="P16" s="99">
        <f ca="1">'WIJAM NPC Before Balancing'!R364</f>
        <v>-82339.573522249062</v>
      </c>
      <c r="Q16" s="99"/>
    </row>
    <row r="17" spans="1:17" ht="12.75" customHeight="1">
      <c r="B17" s="14"/>
      <c r="E17" s="99"/>
      <c r="F17" s="99"/>
      <c r="G17" s="99"/>
      <c r="H17" s="99"/>
      <c r="I17" s="99"/>
      <c r="J17" s="99"/>
      <c r="K17" s="99"/>
      <c r="L17" s="99"/>
      <c r="M17" s="99"/>
      <c r="N17" s="99"/>
      <c r="O17" s="99"/>
      <c r="P17" s="99"/>
      <c r="Q17" s="99"/>
    </row>
    <row r="18" spans="1:17" ht="12.75" customHeight="1">
      <c r="A18" s="9" t="s">
        <v>205</v>
      </c>
      <c r="B18" s="14"/>
      <c r="D18" s="49">
        <f ca="1">SUM(E18:P18)</f>
        <v>-114529.69042952794</v>
      </c>
      <c r="E18" s="99">
        <f ca="1">IF(E16&lt;0,-MIN(-E16,E8),IF(E9&gt;E16,0,E16-E9))</f>
        <v>-21144.345796959016</v>
      </c>
      <c r="F18" s="99">
        <f t="shared" ref="F18:M18" ca="1" si="11">IF(F16&lt;0,-MIN(-F16,F8),IF(F9&gt;F16,0,F16-F9))</f>
        <v>-8604.1996970874043</v>
      </c>
      <c r="G18" s="99">
        <f t="shared" ca="1" si="11"/>
        <v>-14601.331142205769</v>
      </c>
      <c r="H18" s="99">
        <f t="shared" ca="1" si="11"/>
        <v>-9052.5761241677155</v>
      </c>
      <c r="I18" s="99">
        <f t="shared" ca="1" si="11"/>
        <v>-7165.2007910538532</v>
      </c>
      <c r="J18" s="99">
        <f t="shared" ca="1" si="11"/>
        <v>-6197.0203493552381</v>
      </c>
      <c r="K18" s="99">
        <f t="shared" ca="1" si="11"/>
        <v>-5250.3533088869181</v>
      </c>
      <c r="L18" s="99">
        <f t="shared" ca="1" si="11"/>
        <v>-12922.744141895269</v>
      </c>
      <c r="M18" s="99">
        <f t="shared" ca="1" si="11"/>
        <v>-13252.18129816663</v>
      </c>
      <c r="N18" s="99">
        <f ca="1">IF(N16&lt;0,-MIN(-N16,N8),IF(N9&gt;N16,0,N16-N9))</f>
        <v>0</v>
      </c>
      <c r="O18" s="99">
        <f ca="1">IF(O16&lt;0,-MIN(-O16,O8),IF(O9&gt;O16,0,O16-O9))</f>
        <v>-8235.76335443477</v>
      </c>
      <c r="P18" s="99">
        <f t="shared" ref="P18" ca="1" si="12">IF(P16&lt;0,-MIN(-P16,P8),IF(P9&gt;P16,0,P16-P9))</f>
        <v>-8103.9744253153749</v>
      </c>
      <c r="Q18" s="99"/>
    </row>
    <row r="19" spans="1:17" ht="12.75" customHeight="1">
      <c r="A19" s="9" t="s">
        <v>208</v>
      </c>
      <c r="B19" s="14"/>
      <c r="D19" s="49">
        <f ca="1">SUM(E19:P19)</f>
        <v>531787.68487499608</v>
      </c>
      <c r="E19" s="99">
        <f ca="1">-E16+E18</f>
        <v>97365.682143671904</v>
      </c>
      <c r="F19" s="99">
        <f ca="1">-F16+F18</f>
        <v>115550.91970986547</v>
      </c>
      <c r="G19" s="99">
        <f t="shared" ref="G19:J19" ca="1" si="13">-G16+G18</f>
        <v>76072.138374515373</v>
      </c>
      <c r="H19" s="99">
        <f t="shared" ca="1" si="13"/>
        <v>59037.555695658426</v>
      </c>
      <c r="I19" s="99">
        <f t="shared" ca="1" si="13"/>
        <v>18355.273956455494</v>
      </c>
      <c r="J19" s="99">
        <f t="shared" ca="1" si="13"/>
        <v>21354.94644490158</v>
      </c>
      <c r="K19" s="99">
        <f t="shared" ref="K19:M19" ca="1" si="14">-K16+K18</f>
        <v>9222.6366871674654</v>
      </c>
      <c r="L19" s="99">
        <f t="shared" ca="1" si="14"/>
        <v>3146.4270234125397</v>
      </c>
      <c r="M19" s="99">
        <f t="shared" ca="1" si="14"/>
        <v>0</v>
      </c>
      <c r="N19" s="99">
        <f t="shared" ref="N19" ca="1" si="15">-N16+N18</f>
        <v>-21307.699592713907</v>
      </c>
      <c r="O19" s="99">
        <f t="shared" ref="O19:P19" ca="1" si="16">-O16+O18</f>
        <v>78754.205335127976</v>
      </c>
      <c r="P19" s="99">
        <f t="shared" ca="1" si="16"/>
        <v>74235.599096933685</v>
      </c>
      <c r="Q19" s="99"/>
    </row>
    <row r="20" spans="1:17" ht="12.75" customHeight="1">
      <c r="B20" s="14"/>
      <c r="D20" s="49">
        <f ca="1">D16-D18+D19</f>
        <v>0</v>
      </c>
      <c r="E20" s="99"/>
      <c r="F20" s="99"/>
      <c r="G20" s="99"/>
      <c r="H20" s="99"/>
      <c r="I20" s="99"/>
      <c r="J20" s="99"/>
      <c r="K20" s="99"/>
      <c r="L20" s="99"/>
      <c r="M20" s="99"/>
      <c r="N20" s="99"/>
      <c r="O20" s="99"/>
      <c r="P20" s="99"/>
      <c r="Q20" s="99"/>
    </row>
    <row r="21" spans="1:17" ht="12.75" customHeight="1">
      <c r="A21" s="15" t="s">
        <v>82</v>
      </c>
      <c r="B21" s="14"/>
      <c r="D21" s="49"/>
      <c r="E21" s="99"/>
      <c r="F21" s="99"/>
      <c r="G21" s="99"/>
      <c r="H21" s="99"/>
      <c r="I21" s="99"/>
      <c r="J21" s="99"/>
      <c r="K21" s="99"/>
      <c r="L21" s="99"/>
      <c r="M21" s="99"/>
      <c r="N21" s="99"/>
      <c r="O21" s="99"/>
      <c r="P21" s="99"/>
      <c r="Q21" s="99"/>
    </row>
    <row r="22" spans="1:17" ht="12.75" customHeight="1">
      <c r="A22" s="14"/>
      <c r="B22" s="9" t="s">
        <v>203</v>
      </c>
      <c r="D22" s="91">
        <f t="shared" ref="D22:D23" ca="1" si="17">SUM(E22:P22)</f>
        <v>114529.69042952794</v>
      </c>
      <c r="E22" s="91">
        <f ca="1">-E18</f>
        <v>21144.345796959016</v>
      </c>
      <c r="F22" s="91">
        <f t="shared" ref="F22:P22" ca="1" si="18">-F18</f>
        <v>8604.1996970874043</v>
      </c>
      <c r="G22" s="91">
        <f t="shared" ca="1" si="18"/>
        <v>14601.331142205769</v>
      </c>
      <c r="H22" s="91">
        <f t="shared" ca="1" si="18"/>
        <v>9052.5761241677155</v>
      </c>
      <c r="I22" s="91">
        <f t="shared" ca="1" si="18"/>
        <v>7165.2007910538532</v>
      </c>
      <c r="J22" s="91">
        <f t="shared" ca="1" si="18"/>
        <v>6197.0203493552381</v>
      </c>
      <c r="K22" s="91">
        <f t="shared" ca="1" si="18"/>
        <v>5250.3533088869181</v>
      </c>
      <c r="L22" s="91">
        <f t="shared" ca="1" si="18"/>
        <v>12922.744141895269</v>
      </c>
      <c r="M22" s="91">
        <f t="shared" ca="1" si="18"/>
        <v>13252.18129816663</v>
      </c>
      <c r="N22" s="91">
        <f t="shared" ca="1" si="18"/>
        <v>0</v>
      </c>
      <c r="O22" s="91">
        <f t="shared" ca="1" si="18"/>
        <v>8235.76335443477</v>
      </c>
      <c r="P22" s="91">
        <f t="shared" ca="1" si="18"/>
        <v>8103.9744253153749</v>
      </c>
      <c r="Q22" s="91"/>
    </row>
    <row r="23" spans="1:17" ht="12.75" customHeight="1">
      <c r="A23" s="14"/>
      <c r="B23" s="9" t="s">
        <v>204</v>
      </c>
      <c r="D23" s="91">
        <f t="shared" ca="1" si="17"/>
        <v>9682293.9019656517</v>
      </c>
      <c r="E23" s="91">
        <f ca="1">E22*E12</f>
        <v>2676917.6551039414</v>
      </c>
      <c r="F23" s="91">
        <f t="shared" ref="F23:G23" ca="1" si="19">IF(F22=F8,F4,-F18*F12)</f>
        <v>832319.66029427596</v>
      </c>
      <c r="G23" s="91">
        <f t="shared" ca="1" si="19"/>
        <v>1337607.2652132071</v>
      </c>
      <c r="H23" s="91">
        <f t="shared" ref="H23:J23" ca="1" si="20">IF(H22=H8,H4,-H18*H12)</f>
        <v>729525.67847496131</v>
      </c>
      <c r="I23" s="91">
        <f t="shared" ca="1" si="20"/>
        <v>245421.17133428287</v>
      </c>
      <c r="J23" s="91">
        <f t="shared" ca="1" si="20"/>
        <v>312918.93837179814</v>
      </c>
      <c r="K23" s="91">
        <f t="shared" ref="K23:M23" ca="1" si="21">IF(K22=K8,K4,-K18*K12)</f>
        <v>386135.07579719508</v>
      </c>
      <c r="L23" s="91">
        <f t="shared" ca="1" si="21"/>
        <v>1407009.5486571202</v>
      </c>
      <c r="M23" s="91">
        <f t="shared" ca="1" si="21"/>
        <v>686559.09355658968</v>
      </c>
      <c r="N23" s="91">
        <f ca="1">IF(N22=N8,N4,-N18*N12)</f>
        <v>0</v>
      </c>
      <c r="O23" s="91">
        <f t="shared" ref="O23:P23" ca="1" si="22">IF(O22=O8,O4,-O18*O12)</f>
        <v>517483.17830038682</v>
      </c>
      <c r="P23" s="91">
        <f t="shared" ca="1" si="22"/>
        <v>550396.63686189393</v>
      </c>
      <c r="Q23" s="91"/>
    </row>
    <row r="24" spans="1:17" ht="12.75" customHeight="1">
      <c r="A24" s="14"/>
      <c r="B24" s="14"/>
      <c r="D24" s="49"/>
      <c r="E24" s="99"/>
      <c r="F24" s="99"/>
      <c r="G24" s="99"/>
      <c r="H24" s="99"/>
      <c r="I24" s="99"/>
      <c r="J24" s="99"/>
      <c r="K24" s="99"/>
      <c r="L24" s="99"/>
      <c r="M24" s="99"/>
      <c r="N24" s="99"/>
      <c r="O24" s="99"/>
      <c r="P24" s="99"/>
      <c r="Q24" s="99"/>
    </row>
    <row r="25" spans="1:17" ht="12.75" customHeight="1">
      <c r="A25" s="15" t="s">
        <v>83</v>
      </c>
      <c r="B25" s="14"/>
      <c r="D25" s="49"/>
      <c r="E25" s="99"/>
      <c r="F25" s="99"/>
      <c r="G25" s="99"/>
      <c r="H25" s="99"/>
      <c r="I25" s="99"/>
      <c r="J25" s="99"/>
      <c r="K25" s="99"/>
      <c r="L25" s="99"/>
      <c r="M25" s="99"/>
      <c r="N25" s="99"/>
      <c r="O25" s="99"/>
      <c r="P25" s="99"/>
      <c r="Q25" s="99"/>
    </row>
    <row r="26" spans="1:17" ht="12.75" customHeight="1">
      <c r="A26" s="33"/>
      <c r="B26" s="9" t="s">
        <v>203</v>
      </c>
      <c r="C26" s="28"/>
      <c r="D26" s="91">
        <f t="shared" ref="D26:D27" ca="1" si="23">SUM(E26:P26)</f>
        <v>531787.68487499608</v>
      </c>
      <c r="E26" s="91">
        <f ca="1">E19</f>
        <v>97365.682143671904</v>
      </c>
      <c r="F26" s="91">
        <f t="shared" ref="F26:P26" ca="1" si="24">F19</f>
        <v>115550.91970986547</v>
      </c>
      <c r="G26" s="91">
        <f t="shared" ca="1" si="24"/>
        <v>76072.138374515373</v>
      </c>
      <c r="H26" s="91">
        <f t="shared" ca="1" si="24"/>
        <v>59037.555695658426</v>
      </c>
      <c r="I26" s="91">
        <f t="shared" ca="1" si="24"/>
        <v>18355.273956455494</v>
      </c>
      <c r="J26" s="91">
        <f t="shared" ca="1" si="24"/>
        <v>21354.94644490158</v>
      </c>
      <c r="K26" s="91">
        <f t="shared" ca="1" si="24"/>
        <v>9222.6366871674654</v>
      </c>
      <c r="L26" s="91">
        <f t="shared" ca="1" si="24"/>
        <v>3146.4270234125397</v>
      </c>
      <c r="M26" s="91">
        <f t="shared" ca="1" si="24"/>
        <v>0</v>
      </c>
      <c r="N26" s="91">
        <f t="shared" ca="1" si="24"/>
        <v>-21307.699592713907</v>
      </c>
      <c r="O26" s="91">
        <f t="shared" ca="1" si="24"/>
        <v>78754.205335127976</v>
      </c>
      <c r="P26" s="91">
        <f t="shared" ca="1" si="24"/>
        <v>74235.599096933685</v>
      </c>
      <c r="Q26" s="91"/>
    </row>
    <row r="27" spans="1:17" ht="12.75" customHeight="1">
      <c r="A27" s="33"/>
      <c r="B27" s="9" t="s">
        <v>204</v>
      </c>
      <c r="C27" s="28"/>
      <c r="D27" s="91">
        <f t="shared" ca="1" si="23"/>
        <v>55858612.407238804</v>
      </c>
      <c r="E27" s="91">
        <f ca="1">E26*E13</f>
        <v>14313576.805696771</v>
      </c>
      <c r="F27" s="91">
        <f t="shared" ref="F27:G27" ca="1" si="25">F26*F13</f>
        <v>13216122.052789468</v>
      </c>
      <c r="G27" s="91">
        <f t="shared" ca="1" si="25"/>
        <v>8104931.7594615687</v>
      </c>
      <c r="H27" s="91">
        <f t="shared" ref="H27:J27" ca="1" si="26">H26*H13</f>
        <v>5390525.4649407296</v>
      </c>
      <c r="I27" s="91">
        <f t="shared" ca="1" si="26"/>
        <v>1157350.2731637291</v>
      </c>
      <c r="J27" s="91">
        <f t="shared" ca="1" si="26"/>
        <v>1681525.5326600347</v>
      </c>
      <c r="K27" s="91">
        <f t="shared" ref="K27:M27" ca="1" si="27">K26*K13</f>
        <v>1396741.6658519171</v>
      </c>
      <c r="L27" s="91">
        <f t="shared" ca="1" si="27"/>
        <v>558780.24424044532</v>
      </c>
      <c r="M27" s="91">
        <f t="shared" ca="1" si="27"/>
        <v>0</v>
      </c>
      <c r="N27" s="91">
        <f t="shared" ref="N27" ca="1" si="28">N26*N13</f>
        <v>-2661290.7008219953</v>
      </c>
      <c r="O27" s="91">
        <f t="shared" ref="O27:P27" ca="1" si="29">O26*O13</f>
        <v>7315388.002733524</v>
      </c>
      <c r="P27" s="91">
        <f t="shared" ca="1" si="29"/>
        <v>5384961.3065226078</v>
      </c>
      <c r="Q27" s="91"/>
    </row>
    <row r="28" spans="1:17" ht="12.75" customHeight="1">
      <c r="B28" s="20"/>
      <c r="C28" s="28"/>
      <c r="D28" s="33"/>
      <c r="E28" s="91"/>
      <c r="F28" s="91"/>
      <c r="G28" s="91"/>
      <c r="H28" s="91"/>
      <c r="I28" s="91"/>
      <c r="J28" s="91"/>
      <c r="K28" s="91"/>
      <c r="L28" s="91"/>
      <c r="M28" s="91"/>
      <c r="N28" s="91"/>
      <c r="O28" s="91"/>
      <c r="P28" s="91"/>
      <c r="Q28" s="91"/>
    </row>
    <row r="29" spans="1:17" ht="12.75" customHeight="1">
      <c r="C29" s="28"/>
      <c r="D29" s="33"/>
      <c r="E29" s="91"/>
      <c r="F29" s="91"/>
      <c r="G29" s="91"/>
      <c r="H29" s="91"/>
      <c r="I29" s="91"/>
      <c r="J29" s="91"/>
      <c r="K29" s="91"/>
      <c r="L29" s="91"/>
      <c r="M29" s="91"/>
      <c r="N29" s="91"/>
      <c r="O29" s="91"/>
      <c r="P29" s="91"/>
      <c r="Q29" s="91"/>
    </row>
    <row r="30" spans="1:17" ht="12.75" customHeight="1">
      <c r="C30" s="33"/>
      <c r="D30" s="33"/>
      <c r="E30" s="91"/>
      <c r="F30" s="91"/>
      <c r="G30" s="91"/>
      <c r="H30" s="91"/>
      <c r="I30" s="91"/>
      <c r="J30" s="91"/>
      <c r="K30" s="91"/>
      <c r="L30" s="91"/>
      <c r="M30" s="91"/>
      <c r="N30" s="91"/>
      <c r="O30" s="91"/>
      <c r="P30" s="91"/>
      <c r="Q30" s="91"/>
    </row>
    <row r="34" spans="10:10" ht="12.75" customHeight="1">
      <c r="J34" s="48"/>
    </row>
  </sheetData>
  <pageMargins left="0.75" right="0.75" top="1" bottom="1" header="0.5" footer="0.5"/>
  <pageSetup scale="52" fitToHeight="5" orientation="landscape" r:id="rId1"/>
  <headerFooter alignWithMargins="0">
    <oddHeader>&amp;CConfidential per WAC 480-07-160</oddHeader>
  </headerFooter>
  <customProperties>
    <customPr name="_pios_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>
    <tabColor rgb="FFFF0000"/>
    <pageSetUpPr fitToPage="1"/>
  </sheetPr>
  <dimension ref="A1:S365"/>
  <sheetViews>
    <sheetView zoomScaleNormal="100" workbookViewId="0">
      <pane ySplit="1" topLeftCell="A2" activePane="bottomLeft" state="frozen"/>
      <selection activeCell="A344" sqref="A344:XFD345"/>
      <selection pane="bottomLeft"/>
    </sheetView>
  </sheetViews>
  <sheetFormatPr defaultColWidth="9.42578125" defaultRowHeight="12" customHeight="1"/>
  <cols>
    <col min="1" max="2" width="2.7109375" style="9" customWidth="1"/>
    <col min="3" max="3" width="34.5703125" style="9" bestFit="1" customWidth="1"/>
    <col min="4" max="4" width="7" style="9" customWidth="1"/>
    <col min="5" max="5" width="8.7109375" style="33" customWidth="1"/>
    <col min="6" max="6" width="16.7109375" style="36" customWidth="1"/>
    <col min="7" max="18" width="15.7109375" style="33" customWidth="1"/>
    <col min="19" max="19" width="9.42578125" style="44"/>
    <col min="20" max="16384" width="9.42578125" style="33"/>
  </cols>
  <sheetData>
    <row r="1" spans="1:19" s="6" customFormat="1" ht="18">
      <c r="A1" s="1" t="s">
        <v>207</v>
      </c>
      <c r="B1" s="2"/>
      <c r="C1" s="3"/>
      <c r="D1" s="3"/>
      <c r="E1" s="30"/>
      <c r="F1" s="4" t="s">
        <v>79</v>
      </c>
      <c r="G1" s="5">
        <f>'Actual NPC (Total System)'!E3</f>
        <v>44927</v>
      </c>
      <c r="H1" s="5">
        <f t="shared" ref="H1:I1" si="0">EDATE(G1,1)</f>
        <v>44958</v>
      </c>
      <c r="I1" s="5">
        <f t="shared" si="0"/>
        <v>44986</v>
      </c>
      <c r="J1" s="5">
        <f>'Actual NPC (Total System)'!H3</f>
        <v>45017</v>
      </c>
      <c r="K1" s="5">
        <f>'Actual NPC (Total System)'!I3</f>
        <v>45047</v>
      </c>
      <c r="L1" s="5">
        <f>'Actual NPC (Total System)'!J3</f>
        <v>45078</v>
      </c>
      <c r="M1" s="5">
        <f>'Actual NPC (Total System)'!K3</f>
        <v>45108</v>
      </c>
      <c r="N1" s="5">
        <f>'Actual NPC (Total System)'!L3</f>
        <v>45139</v>
      </c>
      <c r="O1" s="5">
        <f>'Actual NPC (Total System)'!M3</f>
        <v>45170</v>
      </c>
      <c r="P1" s="5">
        <f>'Actual NPC (Total System)'!N3</f>
        <v>45200</v>
      </c>
      <c r="Q1" s="5">
        <f>'Actual NPC (Total System)'!O3</f>
        <v>45231</v>
      </c>
      <c r="R1" s="5">
        <f>'Actual NPC (Total System)'!P3</f>
        <v>45261</v>
      </c>
    </row>
    <row r="2" spans="1:19" s="7" customFormat="1" ht="12.75" customHeight="1">
      <c r="B2" s="8"/>
      <c r="E2" s="31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</row>
    <row r="3" spans="1:19" s="9" customFormat="1" ht="12.75">
      <c r="E3" s="32"/>
      <c r="F3" s="10"/>
      <c r="S3" s="7"/>
    </row>
    <row r="4" spans="1:19" s="9" customFormat="1" ht="12.75">
      <c r="B4" s="11"/>
      <c r="C4" s="12"/>
      <c r="D4" s="12"/>
      <c r="E4" s="32"/>
      <c r="F4" s="13"/>
      <c r="S4" s="7"/>
    </row>
    <row r="5" spans="1:19" s="6" customFormat="1" ht="15.75">
      <c r="A5" s="9"/>
      <c r="B5" s="14"/>
      <c r="C5" s="9"/>
      <c r="D5" s="9"/>
      <c r="E5" s="33"/>
      <c r="F5" s="16"/>
      <c r="S5" s="7"/>
    </row>
    <row r="6" spans="1:19" s="9" customFormat="1" ht="12.75">
      <c r="B6" s="14"/>
      <c r="D6" s="234" t="s">
        <v>168</v>
      </c>
      <c r="E6" s="234"/>
      <c r="F6" s="13"/>
      <c r="G6" s="236" t="s">
        <v>86</v>
      </c>
      <c r="H6" s="236"/>
      <c r="I6" s="236"/>
      <c r="J6" s="236"/>
      <c r="K6" s="236"/>
      <c r="L6" s="236"/>
      <c r="M6" s="236"/>
      <c r="N6" s="236"/>
      <c r="O6" s="236"/>
      <c r="P6" s="236"/>
      <c r="Q6" s="236"/>
      <c r="R6" s="236"/>
      <c r="S6" s="7"/>
    </row>
    <row r="7" spans="1:19" s="9" customFormat="1" ht="12.75">
      <c r="A7" s="50" t="s">
        <v>0</v>
      </c>
      <c r="E7" s="33"/>
      <c r="F7" s="13"/>
      <c r="S7" s="7"/>
    </row>
    <row r="8" spans="1:19" s="9" customFormat="1" ht="12.75">
      <c r="A8" s="15"/>
      <c r="B8" s="9" t="s">
        <v>1</v>
      </c>
      <c r="E8" s="33"/>
      <c r="F8" s="15"/>
      <c r="S8" s="7"/>
    </row>
    <row r="9" spans="1:19" s="9" customFormat="1" ht="12.75">
      <c r="A9" s="15"/>
      <c r="C9" s="20" t="s">
        <v>2</v>
      </c>
      <c r="D9" s="211" t="s">
        <v>169</v>
      </c>
      <c r="E9" s="210">
        <f>VLOOKUP(D9,'Actual Factors'!$A$4:$B$9,2,FALSE)</f>
        <v>0</v>
      </c>
      <c r="F9" s="84">
        <f>SUM(G9:R9)</f>
        <v>0</v>
      </c>
      <c r="G9" s="85">
        <f>INDEX('Actual NPC (Total System)'!E:E,MATCH($C9,'Actual NPC (Total System)'!$C:$C,0),1)*$E9</f>
        <v>0</v>
      </c>
      <c r="H9" s="85">
        <f>INDEX('Actual NPC (Total System)'!F:F,MATCH($C9,'Actual NPC (Total System)'!$C:$C,0),1)*$E9</f>
        <v>0</v>
      </c>
      <c r="I9" s="85">
        <f>INDEX('Actual NPC (Total System)'!G:G,MATCH($C9,'Actual NPC (Total System)'!$C:$C,0),1)*$E9</f>
        <v>0</v>
      </c>
      <c r="J9" s="85">
        <f>INDEX('Actual NPC (Total System)'!H:H,MATCH($C9,'Actual NPC (Total System)'!$C:$C,0),1)*$E9</f>
        <v>0</v>
      </c>
      <c r="K9" s="85">
        <f>INDEX('Actual NPC (Total System)'!I:I,MATCH($C9,'Actual NPC (Total System)'!$C:$C,0),1)*$E9</f>
        <v>0</v>
      </c>
      <c r="L9" s="85">
        <f>INDEX('Actual NPC (Total System)'!J:J,MATCH($C9,'Actual NPC (Total System)'!$C:$C,0),1)*$E9</f>
        <v>0</v>
      </c>
      <c r="M9" s="85">
        <f>INDEX('Actual NPC (Total System)'!K:K,MATCH($C9,'Actual NPC (Total System)'!$C:$C,0),1)*$E9</f>
        <v>0</v>
      </c>
      <c r="N9" s="85">
        <f>INDEX('Actual NPC (Total System)'!L:L,MATCH($C9,'Actual NPC (Total System)'!$C:$C,0),1)*$E9</f>
        <v>0</v>
      </c>
      <c r="O9" s="85">
        <f>INDEX('Actual NPC (Total System)'!M:M,MATCH($C9,'Actual NPC (Total System)'!$C:$C,0),1)*$E9</f>
        <v>0</v>
      </c>
      <c r="P9" s="85">
        <f>INDEX('Actual NPC (Total System)'!N:N,MATCH($C9,'Actual NPC (Total System)'!$C:$C,0),1)*$E9</f>
        <v>0</v>
      </c>
      <c r="Q9" s="85">
        <f>INDEX('Actual NPC (Total System)'!O:O,MATCH($C9,'Actual NPC (Total System)'!$C:$C,0),1)*$E9</f>
        <v>0</v>
      </c>
      <c r="R9" s="85">
        <f>INDEX('Actual NPC (Total System)'!P:P,MATCH($C9,'Actual NPC (Total System)'!$C:$C,0),1)*$E9</f>
        <v>0</v>
      </c>
      <c r="S9" s="7"/>
    </row>
    <row r="10" spans="1:19" s="9" customFormat="1" ht="12.75">
      <c r="A10" s="15"/>
      <c r="C10" s="20" t="s">
        <v>3</v>
      </c>
      <c r="D10" s="211" t="s">
        <v>169</v>
      </c>
      <c r="E10" s="210">
        <f>VLOOKUP(D10,'Actual Factors'!$A$4:$B$9,2,FALSE)</f>
        <v>0</v>
      </c>
      <c r="F10" s="82">
        <f t="shared" ref="F10" si="1">SUM(G10:R10)</f>
        <v>0</v>
      </c>
      <c r="G10" s="83">
        <f>INDEX('Actual NPC (Total System)'!E:E,MATCH($C10,'Actual NPC (Total System)'!$C:$C,0),1)*$E10</f>
        <v>0</v>
      </c>
      <c r="H10" s="83">
        <f>INDEX('Actual NPC (Total System)'!F:F,MATCH($C10,'Actual NPC (Total System)'!$C:$C,0),1)*$E10</f>
        <v>0</v>
      </c>
      <c r="I10" s="83">
        <f>INDEX('Actual NPC (Total System)'!G:G,MATCH($C10,'Actual NPC (Total System)'!$C:$C,0),1)*$E10</f>
        <v>0</v>
      </c>
      <c r="J10" s="83">
        <f>INDEX('Actual NPC (Total System)'!H:H,MATCH($C10,'Actual NPC (Total System)'!$C:$C,0),1)*$E10</f>
        <v>0</v>
      </c>
      <c r="K10" s="83">
        <f>INDEX('Actual NPC (Total System)'!I:I,MATCH($C10,'Actual NPC (Total System)'!$C:$C,0),1)*$E10</f>
        <v>0</v>
      </c>
      <c r="L10" s="83">
        <f>INDEX('Actual NPC (Total System)'!J:J,MATCH($C10,'Actual NPC (Total System)'!$C:$C,0),1)*$E10</f>
        <v>0</v>
      </c>
      <c r="M10" s="83">
        <f>INDEX('Actual NPC (Total System)'!K:K,MATCH($C10,'Actual NPC (Total System)'!$C:$C,0),1)*$E10</f>
        <v>0</v>
      </c>
      <c r="N10" s="83">
        <f>INDEX('Actual NPC (Total System)'!L:L,MATCH($C10,'Actual NPC (Total System)'!$C:$C,0),1)*$E10</f>
        <v>0</v>
      </c>
      <c r="O10" s="83">
        <f>INDEX('Actual NPC (Total System)'!M:M,MATCH($C10,'Actual NPC (Total System)'!$C:$C,0),1)*$E10</f>
        <v>0</v>
      </c>
      <c r="P10" s="83">
        <f>INDEX('Actual NPC (Total System)'!N:N,MATCH($C10,'Actual NPC (Total System)'!$C:$C,0),1)*$E10</f>
        <v>0</v>
      </c>
      <c r="Q10" s="83">
        <f>INDEX('Actual NPC (Total System)'!O:O,MATCH($C10,'Actual NPC (Total System)'!$C:$C,0),1)*$E10</f>
        <v>0</v>
      </c>
      <c r="R10" s="83">
        <f>INDEX('Actual NPC (Total System)'!P:P,MATCH($C10,'Actual NPC (Total System)'!$C:$C,0),1)*$E10</f>
        <v>0</v>
      </c>
      <c r="S10" s="7"/>
    </row>
    <row r="11" spans="1:19" s="9" customFormat="1" ht="12.75">
      <c r="C11" s="20" t="s">
        <v>218</v>
      </c>
      <c r="D11" s="211" t="s">
        <v>169</v>
      </c>
      <c r="E11" s="210">
        <f>VLOOKUP(D11,'Actual Factors'!$A$4:$B$9,2,FALSE)</f>
        <v>0</v>
      </c>
      <c r="F11" s="82">
        <f t="shared" ref="F11" si="2">SUM(G11:R11)</f>
        <v>0</v>
      </c>
      <c r="G11" s="83">
        <f>INDEX('Actual NPC (Total System)'!E:E,MATCH($C11,'Actual NPC (Total System)'!$C:$C,0),1)*$E11</f>
        <v>0</v>
      </c>
      <c r="H11" s="83">
        <f>INDEX('Actual NPC (Total System)'!F:F,MATCH($C11,'Actual NPC (Total System)'!$C:$C,0),1)*$E11</f>
        <v>0</v>
      </c>
      <c r="I11" s="83">
        <f>INDEX('Actual NPC (Total System)'!G:G,MATCH($C11,'Actual NPC (Total System)'!$C:$C,0),1)*$E11</f>
        <v>0</v>
      </c>
      <c r="J11" s="83">
        <f>INDEX('Actual NPC (Total System)'!H:H,MATCH($C11,'Actual NPC (Total System)'!$C:$C,0),1)*$E11</f>
        <v>0</v>
      </c>
      <c r="K11" s="83">
        <f>INDEX('Actual NPC (Total System)'!I:I,MATCH($C11,'Actual NPC (Total System)'!$C:$C,0),1)*$E11</f>
        <v>0</v>
      </c>
      <c r="L11" s="83">
        <f>INDEX('Actual NPC (Total System)'!J:J,MATCH($C11,'Actual NPC (Total System)'!$C:$C,0),1)*$E11</f>
        <v>0</v>
      </c>
      <c r="M11" s="83">
        <f>INDEX('Actual NPC (Total System)'!K:K,MATCH($C11,'Actual NPC (Total System)'!$C:$C,0),1)*$E11</f>
        <v>0</v>
      </c>
      <c r="N11" s="83">
        <f>INDEX('Actual NPC (Total System)'!L:L,MATCH($C11,'Actual NPC (Total System)'!$C:$C,0),1)*$E11</f>
        <v>0</v>
      </c>
      <c r="O11" s="83">
        <f>INDEX('Actual NPC (Total System)'!M:M,MATCH($C11,'Actual NPC (Total System)'!$C:$C,0),1)*$E11</f>
        <v>0</v>
      </c>
      <c r="P11" s="83">
        <f>INDEX('Actual NPC (Total System)'!N:N,MATCH($C11,'Actual NPC (Total System)'!$C:$C,0),1)*$E11</f>
        <v>0</v>
      </c>
      <c r="Q11" s="83">
        <f>INDEX('Actual NPC (Total System)'!O:O,MATCH($C11,'Actual NPC (Total System)'!$C:$C,0),1)*$E11</f>
        <v>0</v>
      </c>
      <c r="R11" s="83">
        <f>INDEX('Actual NPC (Total System)'!P:P,MATCH($C11,'Actual NPC (Total System)'!$C:$C,0),1)*$E11</f>
        <v>0</v>
      </c>
      <c r="S11" s="7"/>
    </row>
    <row r="12" spans="1:19" s="9" customFormat="1" ht="12.75">
      <c r="C12" s="20"/>
      <c r="D12" s="20"/>
      <c r="E12" s="41"/>
      <c r="F12" s="118" t="s">
        <v>85</v>
      </c>
      <c r="G12" s="118" t="s">
        <v>85</v>
      </c>
      <c r="H12" s="118" t="s">
        <v>85</v>
      </c>
      <c r="I12" s="118" t="s">
        <v>85</v>
      </c>
      <c r="J12" s="118" t="s">
        <v>85</v>
      </c>
      <c r="K12" s="118" t="s">
        <v>85</v>
      </c>
      <c r="L12" s="118" t="s">
        <v>85</v>
      </c>
      <c r="M12" s="118" t="s">
        <v>85</v>
      </c>
      <c r="N12" s="118" t="s">
        <v>85</v>
      </c>
      <c r="O12" s="118" t="s">
        <v>85</v>
      </c>
      <c r="P12" s="118" t="s">
        <v>85</v>
      </c>
      <c r="Q12" s="118" t="s">
        <v>85</v>
      </c>
      <c r="R12" s="118" t="s">
        <v>85</v>
      </c>
      <c r="S12" s="7"/>
    </row>
    <row r="13" spans="1:19" s="9" customFormat="1" ht="12.75">
      <c r="B13" s="20" t="s">
        <v>4</v>
      </c>
      <c r="E13" s="41"/>
      <c r="F13" s="85">
        <f>SUM(G13:R13)</f>
        <v>0</v>
      </c>
      <c r="G13" s="85">
        <f t="shared" ref="G13:R13" si="3">SUM(G9:G11)</f>
        <v>0</v>
      </c>
      <c r="H13" s="85">
        <f t="shared" si="3"/>
        <v>0</v>
      </c>
      <c r="I13" s="85">
        <f t="shared" si="3"/>
        <v>0</v>
      </c>
      <c r="J13" s="85">
        <f t="shared" si="3"/>
        <v>0</v>
      </c>
      <c r="K13" s="85">
        <f t="shared" si="3"/>
        <v>0</v>
      </c>
      <c r="L13" s="85">
        <f t="shared" si="3"/>
        <v>0</v>
      </c>
      <c r="M13" s="85">
        <f t="shared" si="3"/>
        <v>0</v>
      </c>
      <c r="N13" s="85">
        <f t="shared" si="3"/>
        <v>0</v>
      </c>
      <c r="O13" s="85">
        <f t="shared" si="3"/>
        <v>0</v>
      </c>
      <c r="P13" s="85">
        <f t="shared" si="3"/>
        <v>0</v>
      </c>
      <c r="Q13" s="85">
        <f t="shared" si="3"/>
        <v>0</v>
      </c>
      <c r="R13" s="85">
        <f t="shared" si="3"/>
        <v>0</v>
      </c>
      <c r="S13" s="7"/>
    </row>
    <row r="14" spans="1:19" s="9" customFormat="1" ht="12.75">
      <c r="B14" s="20"/>
      <c r="E14" s="41"/>
      <c r="F14" s="17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7"/>
    </row>
    <row r="15" spans="1:19" s="9" customFormat="1" ht="12.75">
      <c r="B15" s="20" t="s">
        <v>77</v>
      </c>
      <c r="E15" s="41"/>
      <c r="F15" s="17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7"/>
    </row>
    <row r="16" spans="1:19" s="9" customFormat="1" ht="12.75">
      <c r="B16" s="20"/>
      <c r="C16" s="9" t="s">
        <v>77</v>
      </c>
      <c r="D16" s="211" t="s">
        <v>195</v>
      </c>
      <c r="E16" s="210">
        <f>VLOOKUP(D16,'Actual Factors'!$A$4:$B$9,2,FALSE)</f>
        <v>7.7386335360771719E-2</v>
      </c>
      <c r="F16" s="84">
        <f t="shared" ref="F16:F17" si="4">SUM(G16:R16)</f>
        <v>10740557.604284087</v>
      </c>
      <c r="G16" s="85">
        <f>INDEX('Actual NPC (Total System)'!E:E,MATCH($C16,'Actual NPC (Total System)'!$C:$C,0),1)*$E16</f>
        <v>2676917.6551039414</v>
      </c>
      <c r="H16" s="85">
        <f>INDEX('Actual NPC (Total System)'!F:F,MATCH($C16,'Actual NPC (Total System)'!$C:$C,0),1)*$E16</f>
        <v>832319.66029427596</v>
      </c>
      <c r="I16" s="85">
        <f>INDEX('Actual NPC (Total System)'!G:G,MATCH($C16,'Actual NPC (Total System)'!$C:$C,0),1)*$E16</f>
        <v>1337607.2652132071</v>
      </c>
      <c r="J16" s="85">
        <f>INDEX('Actual NPC (Total System)'!H:H,MATCH($C16,'Actual NPC (Total System)'!$C:$C,0),1)*$E16</f>
        <v>729525.67847496131</v>
      </c>
      <c r="K16" s="85">
        <f>INDEX('Actual NPC (Total System)'!I:I,MATCH($C16,'Actual NPC (Total System)'!$C:$C,0),1)*$E16</f>
        <v>245421.17133428287</v>
      </c>
      <c r="L16" s="85">
        <f>INDEX('Actual NPC (Total System)'!J:J,MATCH($C16,'Actual NPC (Total System)'!$C:$C,0),1)*$E16</f>
        <v>312918.93837179814</v>
      </c>
      <c r="M16" s="85">
        <f>INDEX('Actual NPC (Total System)'!K:K,MATCH($C16,'Actual NPC (Total System)'!$C:$C,0),1)*$E16</f>
        <v>386135.07579719508</v>
      </c>
      <c r="N16" s="85">
        <f>INDEX('Actual NPC (Total System)'!L:L,MATCH($C16,'Actual NPC (Total System)'!$C:$C,0),1)*$E16</f>
        <v>1407009.5486571202</v>
      </c>
      <c r="O16" s="85">
        <f>INDEX('Actual NPC (Total System)'!M:M,MATCH($C16,'Actual NPC (Total System)'!$C:$C,0),1)*$E16</f>
        <v>1135241.5385699589</v>
      </c>
      <c r="P16" s="85">
        <f>INDEX('Actual NPC (Total System)'!N:N,MATCH($C16,'Actual NPC (Total System)'!$C:$C,0),1)*$E16</f>
        <v>609581.25730506703</v>
      </c>
      <c r="Q16" s="85">
        <f>INDEX('Actual NPC (Total System)'!O:O,MATCH($C16,'Actual NPC (Total System)'!$C:$C,0),1)*$E16</f>
        <v>517483.17830038682</v>
      </c>
      <c r="R16" s="85">
        <f>INDEX('Actual NPC (Total System)'!P:P,MATCH($C16,'Actual NPC (Total System)'!$C:$C,0),1)*$E16</f>
        <v>550396.63686189393</v>
      </c>
      <c r="S16" s="7"/>
    </row>
    <row r="17" spans="1:19" s="9" customFormat="1" ht="12.75">
      <c r="B17" s="20"/>
      <c r="C17" s="9" t="s">
        <v>117</v>
      </c>
      <c r="D17" s="211" t="s">
        <v>195</v>
      </c>
      <c r="E17" s="210">
        <f>VLOOKUP(D17,'Actual Factors'!$A$4:$B$9,2,FALSE)</f>
        <v>7.7386335360771719E-2</v>
      </c>
      <c r="F17" s="82">
        <f t="shared" si="4"/>
        <v>1324783.4393806248</v>
      </c>
      <c r="G17" s="83">
        <f>INDEX('Actual NPC (Total System)'!E:E,MATCH($C17,'Actual NPC (Total System)'!$C:$C,0),1)*$E17</f>
        <v>219496.17168636253</v>
      </c>
      <c r="H17" s="83">
        <f>INDEX('Actual NPC (Total System)'!F:F,MATCH($C17,'Actual NPC (Total System)'!$C:$C,0),1)*$E17</f>
        <v>113421.48053053359</v>
      </c>
      <c r="I17" s="83">
        <f>INDEX('Actual NPC (Total System)'!G:G,MATCH($C17,'Actual NPC (Total System)'!$C:$C,0),1)*$E17</f>
        <v>145980.79832711921</v>
      </c>
      <c r="J17" s="83">
        <f>INDEX('Actual NPC (Total System)'!H:H,MATCH($C17,'Actual NPC (Total System)'!$C:$C,0),1)*$E17</f>
        <v>134052.20393334294</v>
      </c>
      <c r="K17" s="83">
        <f>INDEX('Actual NPC (Total System)'!I:I,MATCH($C17,'Actual NPC (Total System)'!$C:$C,0),1)*$E17</f>
        <v>21388.362711208665</v>
      </c>
      <c r="L17" s="83">
        <f>INDEX('Actual NPC (Total System)'!J:J,MATCH($C17,'Actual NPC (Total System)'!$C:$C,0),1)*$E17</f>
        <v>56271.511676889488</v>
      </c>
      <c r="M17" s="83">
        <f>INDEX('Actual NPC (Total System)'!K:K,MATCH($C17,'Actual NPC (Total System)'!$C:$C,0),1)*$E17</f>
        <v>151990.35414837973</v>
      </c>
      <c r="N17" s="83">
        <f>INDEX('Actual NPC (Total System)'!L:L,MATCH($C17,'Actual NPC (Total System)'!$C:$C,0),1)*$E17</f>
        <v>112089.2182752731</v>
      </c>
      <c r="O17" s="83">
        <f>INDEX('Actual NPC (Total System)'!M:M,MATCH($C17,'Actual NPC (Total System)'!$C:$C,0),1)*$E17</f>
        <v>80962.736336972885</v>
      </c>
      <c r="P17" s="83">
        <f>INDEX('Actual NPC (Total System)'!N:N,MATCH($C17,'Actual NPC (Total System)'!$C:$C,0),1)*$E17</f>
        <v>121368.16877695487</v>
      </c>
      <c r="Q17" s="83">
        <f>INDEX('Actual NPC (Total System)'!O:O,MATCH($C17,'Actual NPC (Total System)'!$C:$C,0),1)*$E17</f>
        <v>71538.397031595348</v>
      </c>
      <c r="R17" s="83">
        <f>INDEX('Actual NPC (Total System)'!P:P,MATCH($C17,'Actual NPC (Total System)'!$C:$C,0),1)*$E17</f>
        <v>96224.035945992422</v>
      </c>
      <c r="S17" s="7"/>
    </row>
    <row r="18" spans="1:19" s="9" customFormat="1" ht="12.75">
      <c r="B18" s="20"/>
      <c r="E18" s="41"/>
      <c r="F18" s="118" t="s">
        <v>85</v>
      </c>
      <c r="G18" s="118" t="s">
        <v>85</v>
      </c>
      <c r="H18" s="118" t="s">
        <v>85</v>
      </c>
      <c r="I18" s="118" t="s">
        <v>85</v>
      </c>
      <c r="J18" s="118" t="s">
        <v>85</v>
      </c>
      <c r="K18" s="118" t="s">
        <v>85</v>
      </c>
      <c r="L18" s="118" t="s">
        <v>85</v>
      </c>
      <c r="M18" s="118" t="s">
        <v>85</v>
      </c>
      <c r="N18" s="118" t="s">
        <v>85</v>
      </c>
      <c r="O18" s="118" t="s">
        <v>85</v>
      </c>
      <c r="P18" s="118" t="s">
        <v>85</v>
      </c>
      <c r="Q18" s="118" t="s">
        <v>85</v>
      </c>
      <c r="R18" s="118" t="s">
        <v>85</v>
      </c>
      <c r="S18" s="7"/>
    </row>
    <row r="19" spans="1:19" s="9" customFormat="1" ht="12.75">
      <c r="B19" s="9" t="s">
        <v>5</v>
      </c>
      <c r="E19" s="41"/>
      <c r="F19" s="85">
        <f>SUM(G19:R19)</f>
        <v>12065341.043664714</v>
      </c>
      <c r="G19" s="85">
        <f t="shared" ref="G19:R19" si="5">SUM(G16:G17)</f>
        <v>2896413.8267903039</v>
      </c>
      <c r="H19" s="85">
        <f t="shared" si="5"/>
        <v>945741.14082480955</v>
      </c>
      <c r="I19" s="85">
        <f t="shared" si="5"/>
        <v>1483588.0635403264</v>
      </c>
      <c r="J19" s="85">
        <f t="shared" si="5"/>
        <v>863577.88240830426</v>
      </c>
      <c r="K19" s="85">
        <f t="shared" si="5"/>
        <v>266809.53404549154</v>
      </c>
      <c r="L19" s="85">
        <f t="shared" si="5"/>
        <v>369190.45004868763</v>
      </c>
      <c r="M19" s="85">
        <f t="shared" si="5"/>
        <v>538125.42994557484</v>
      </c>
      <c r="N19" s="85">
        <f t="shared" si="5"/>
        <v>1519098.7669323934</v>
      </c>
      <c r="O19" s="85">
        <f t="shared" si="5"/>
        <v>1216204.2749069317</v>
      </c>
      <c r="P19" s="85">
        <f t="shared" si="5"/>
        <v>730949.42608202191</v>
      </c>
      <c r="Q19" s="85">
        <f t="shared" si="5"/>
        <v>589021.57533198223</v>
      </c>
      <c r="R19" s="85">
        <f t="shared" si="5"/>
        <v>646620.67280788638</v>
      </c>
      <c r="S19" s="7"/>
    </row>
    <row r="20" spans="1:19" s="9" customFormat="1" ht="12.75">
      <c r="E20" s="41"/>
      <c r="F20" s="118" t="s">
        <v>85</v>
      </c>
      <c r="G20" s="118" t="s">
        <v>85</v>
      </c>
      <c r="H20" s="118" t="s">
        <v>85</v>
      </c>
      <c r="I20" s="118" t="s">
        <v>85</v>
      </c>
      <c r="J20" s="118" t="s">
        <v>85</v>
      </c>
      <c r="K20" s="118" t="s">
        <v>85</v>
      </c>
      <c r="L20" s="118" t="s">
        <v>85</v>
      </c>
      <c r="M20" s="118" t="s">
        <v>85</v>
      </c>
      <c r="N20" s="118" t="s">
        <v>85</v>
      </c>
      <c r="O20" s="118" t="s">
        <v>85</v>
      </c>
      <c r="P20" s="118" t="s">
        <v>85</v>
      </c>
      <c r="Q20" s="118" t="s">
        <v>85</v>
      </c>
      <c r="R20" s="118" t="s">
        <v>85</v>
      </c>
      <c r="S20" s="7"/>
    </row>
    <row r="21" spans="1:19" s="9" customFormat="1" ht="12.75">
      <c r="E21" s="41"/>
      <c r="F21" s="118"/>
      <c r="G21" s="118"/>
      <c r="H21" s="118"/>
      <c r="I21" s="118"/>
      <c r="J21" s="118"/>
      <c r="K21" s="118"/>
      <c r="L21" s="118"/>
      <c r="M21" s="118"/>
      <c r="N21" s="118"/>
      <c r="O21" s="118"/>
      <c r="P21" s="118"/>
      <c r="Q21" s="118"/>
      <c r="R21" s="118"/>
      <c r="S21" s="7"/>
    </row>
    <row r="22" spans="1:19" s="9" customFormat="1" ht="12.75">
      <c r="A22" s="21" t="s">
        <v>6</v>
      </c>
      <c r="C22" s="15"/>
      <c r="D22" s="15"/>
      <c r="E22" s="41"/>
      <c r="F22" s="120">
        <f>SUM(G22:R22)</f>
        <v>12065341.043664714</v>
      </c>
      <c r="G22" s="120">
        <f t="shared" ref="G22:R22" si="6">SUM(G13,G19)</f>
        <v>2896413.8267903039</v>
      </c>
      <c r="H22" s="120">
        <f t="shared" si="6"/>
        <v>945741.14082480955</v>
      </c>
      <c r="I22" s="120">
        <f t="shared" si="6"/>
        <v>1483588.0635403264</v>
      </c>
      <c r="J22" s="120">
        <f t="shared" si="6"/>
        <v>863577.88240830426</v>
      </c>
      <c r="K22" s="120">
        <f t="shared" si="6"/>
        <v>266809.53404549154</v>
      </c>
      <c r="L22" s="120">
        <f t="shared" si="6"/>
        <v>369190.45004868763</v>
      </c>
      <c r="M22" s="120">
        <f t="shared" si="6"/>
        <v>538125.42994557484</v>
      </c>
      <c r="N22" s="120">
        <f t="shared" si="6"/>
        <v>1519098.7669323934</v>
      </c>
      <c r="O22" s="120">
        <f t="shared" si="6"/>
        <v>1216204.2749069317</v>
      </c>
      <c r="P22" s="120">
        <f t="shared" si="6"/>
        <v>730949.42608202191</v>
      </c>
      <c r="Q22" s="120">
        <f t="shared" si="6"/>
        <v>589021.57533198223</v>
      </c>
      <c r="R22" s="120">
        <f t="shared" si="6"/>
        <v>646620.67280788638</v>
      </c>
      <c r="S22" s="7"/>
    </row>
    <row r="23" spans="1:19" s="9" customFormat="1" ht="12.75">
      <c r="E23" s="41"/>
      <c r="F23" s="47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7"/>
    </row>
    <row r="24" spans="1:19" s="9" customFormat="1" ht="12.75">
      <c r="A24" s="15" t="s">
        <v>136</v>
      </c>
      <c r="E24" s="41"/>
      <c r="F24" s="15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7"/>
    </row>
    <row r="25" spans="1:19" s="9" customFormat="1" ht="12.75">
      <c r="B25" s="9" t="s">
        <v>7</v>
      </c>
      <c r="D25" s="20"/>
      <c r="E25" s="41"/>
      <c r="F25" s="15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7"/>
    </row>
    <row r="26" spans="1:19" s="9" customFormat="1" ht="12.75">
      <c r="C26" s="22" t="s">
        <v>155</v>
      </c>
      <c r="D26" s="211" t="s">
        <v>169</v>
      </c>
      <c r="E26" s="210">
        <f>VLOOKUP(D26,'Actual Factors'!$A$4:$B$9,2,FALSE)</f>
        <v>0</v>
      </c>
      <c r="F26" s="84">
        <f t="shared" ref="F26:F34" si="7">SUM(G26:R26)</f>
        <v>0</v>
      </c>
      <c r="G26" s="85">
        <f>INDEX('Actual NPC (Total System)'!E:E,MATCH($C26,'Actual NPC (Total System)'!$C:$C,0),1)*$E26</f>
        <v>0</v>
      </c>
      <c r="H26" s="85">
        <f>INDEX('Actual NPC (Total System)'!F:F,MATCH($C26,'Actual NPC (Total System)'!$C:$C,0),1)*$E26</f>
        <v>0</v>
      </c>
      <c r="I26" s="85">
        <f>INDEX('Actual NPC (Total System)'!G:G,MATCH($C26,'Actual NPC (Total System)'!$C:$C,0),1)*$E26</f>
        <v>0</v>
      </c>
      <c r="J26" s="85">
        <f>INDEX('Actual NPC (Total System)'!H:H,MATCH($C26,'Actual NPC (Total System)'!$C:$C,0),1)*$E26</f>
        <v>0</v>
      </c>
      <c r="K26" s="85">
        <f>INDEX('Actual NPC (Total System)'!I:I,MATCH($C26,'Actual NPC (Total System)'!$C:$C,0),1)*$E26</f>
        <v>0</v>
      </c>
      <c r="L26" s="85">
        <f>INDEX('Actual NPC (Total System)'!J:J,MATCH($C26,'Actual NPC (Total System)'!$C:$C,0),1)*$E26</f>
        <v>0</v>
      </c>
      <c r="M26" s="85">
        <f>INDEX('Actual NPC (Total System)'!K:K,MATCH($C26,'Actual NPC (Total System)'!$C:$C,0),1)*$E26</f>
        <v>0</v>
      </c>
      <c r="N26" s="85">
        <f>INDEX('Actual NPC (Total System)'!L:L,MATCH($C26,'Actual NPC (Total System)'!$C:$C,0),1)*$E26</f>
        <v>0</v>
      </c>
      <c r="O26" s="85">
        <f>INDEX('Actual NPC (Total System)'!M:M,MATCH($C26,'Actual NPC (Total System)'!$C:$C,0),1)*$E26</f>
        <v>0</v>
      </c>
      <c r="P26" s="85">
        <f>INDEX('Actual NPC (Total System)'!N:N,MATCH($C26,'Actual NPC (Total System)'!$C:$C,0),1)*$E26</f>
        <v>0</v>
      </c>
      <c r="Q26" s="85">
        <f>INDEX('Actual NPC (Total System)'!O:O,MATCH($C26,'Actual NPC (Total System)'!$C:$C,0),1)*$E26</f>
        <v>0</v>
      </c>
      <c r="R26" s="85">
        <f>INDEX('Actual NPC (Total System)'!P:P,MATCH($C26,'Actual NPC (Total System)'!$C:$C,0),1)*$E26</f>
        <v>0</v>
      </c>
      <c r="S26" s="7"/>
    </row>
    <row r="27" spans="1:19" s="9" customFormat="1" ht="12.75">
      <c r="C27" s="22" t="s">
        <v>221</v>
      </c>
      <c r="D27" s="211" t="s">
        <v>169</v>
      </c>
      <c r="E27" s="210">
        <f>VLOOKUP(D27,'Actual Factors'!$A$4:$B$9,2,FALSE)</f>
        <v>0</v>
      </c>
      <c r="F27" s="82">
        <f t="shared" ref="F27:F28" si="8">SUM(G27:R27)</f>
        <v>0</v>
      </c>
      <c r="G27" s="83">
        <f>INDEX('Actual NPC (Total System)'!E:E,MATCH($C27,'Actual NPC (Total System)'!$C:$C,0),1)*$E27</f>
        <v>0</v>
      </c>
      <c r="H27" s="83">
        <f>INDEX('Actual NPC (Total System)'!F:F,MATCH($C27,'Actual NPC (Total System)'!$C:$C,0),1)*$E27</f>
        <v>0</v>
      </c>
      <c r="I27" s="83">
        <f>INDEX('Actual NPC (Total System)'!G:G,MATCH($C27,'Actual NPC (Total System)'!$C:$C,0),1)*$E27</f>
        <v>0</v>
      </c>
      <c r="J27" s="83">
        <f>INDEX('Actual NPC (Total System)'!H:H,MATCH($C27,'Actual NPC (Total System)'!$C:$C,0),1)*$E27</f>
        <v>0</v>
      </c>
      <c r="K27" s="83">
        <f>INDEX('Actual NPC (Total System)'!I:I,MATCH($C27,'Actual NPC (Total System)'!$C:$C,0),1)*$E27</f>
        <v>0</v>
      </c>
      <c r="L27" s="83">
        <f>INDEX('Actual NPC (Total System)'!J:J,MATCH($C27,'Actual NPC (Total System)'!$C:$C,0),1)*$E27</f>
        <v>0</v>
      </c>
      <c r="M27" s="83">
        <f>INDEX('Actual NPC (Total System)'!K:K,MATCH($C27,'Actual NPC (Total System)'!$C:$C,0),1)*$E27</f>
        <v>0</v>
      </c>
      <c r="N27" s="83">
        <f>INDEX('Actual NPC (Total System)'!L:L,MATCH($C27,'Actual NPC (Total System)'!$C:$C,0),1)*$E27</f>
        <v>0</v>
      </c>
      <c r="O27" s="83">
        <f>INDEX('Actual NPC (Total System)'!M:M,MATCH($C27,'Actual NPC (Total System)'!$C:$C,0),1)*$E27</f>
        <v>0</v>
      </c>
      <c r="P27" s="83">
        <f>INDEX('Actual NPC (Total System)'!N:N,MATCH($C27,'Actual NPC (Total System)'!$C:$C,0),1)*$E27</f>
        <v>0</v>
      </c>
      <c r="Q27" s="83">
        <f>INDEX('Actual NPC (Total System)'!O:O,MATCH($C27,'Actual NPC (Total System)'!$C:$C,0),1)*$E27</f>
        <v>0</v>
      </c>
      <c r="R27" s="83">
        <f>INDEX('Actual NPC (Total System)'!P:P,MATCH($C27,'Actual NPC (Total System)'!$C:$C,0),1)*$E27</f>
        <v>0</v>
      </c>
      <c r="S27" s="7"/>
    </row>
    <row r="28" spans="1:19" s="9" customFormat="1" ht="12.75">
      <c r="C28" s="22" t="s">
        <v>222</v>
      </c>
      <c r="D28" s="211" t="s">
        <v>169</v>
      </c>
      <c r="E28" s="210">
        <f>VLOOKUP(D28,'Actual Factors'!$A$4:$B$9,2,FALSE)</f>
        <v>0</v>
      </c>
      <c r="F28" s="82">
        <f t="shared" si="8"/>
        <v>0</v>
      </c>
      <c r="G28" s="83">
        <f>INDEX('Actual NPC (Total System)'!E:E,MATCH($C28,'Actual NPC (Total System)'!$C:$C,0),1)*$E28</f>
        <v>0</v>
      </c>
      <c r="H28" s="83">
        <f>INDEX('Actual NPC (Total System)'!F:F,MATCH($C28,'Actual NPC (Total System)'!$C:$C,0),1)*$E28</f>
        <v>0</v>
      </c>
      <c r="I28" s="83">
        <f>INDEX('Actual NPC (Total System)'!G:G,MATCH($C28,'Actual NPC (Total System)'!$C:$C,0),1)*$E28</f>
        <v>0</v>
      </c>
      <c r="J28" s="83">
        <f>INDEX('Actual NPC (Total System)'!H:H,MATCH($C28,'Actual NPC (Total System)'!$C:$C,0),1)*$E28</f>
        <v>0</v>
      </c>
      <c r="K28" s="83">
        <f>INDEX('Actual NPC (Total System)'!I:I,MATCH($C28,'Actual NPC (Total System)'!$C:$C,0),1)*$E28</f>
        <v>0</v>
      </c>
      <c r="L28" s="83">
        <f>INDEX('Actual NPC (Total System)'!J:J,MATCH($C28,'Actual NPC (Total System)'!$C:$C,0),1)*$E28</f>
        <v>0</v>
      </c>
      <c r="M28" s="83">
        <f>INDEX('Actual NPC (Total System)'!K:K,MATCH($C28,'Actual NPC (Total System)'!$C:$C,0),1)*$E28</f>
        <v>0</v>
      </c>
      <c r="N28" s="83">
        <f>INDEX('Actual NPC (Total System)'!L:L,MATCH($C28,'Actual NPC (Total System)'!$C:$C,0),1)*$E28</f>
        <v>0</v>
      </c>
      <c r="O28" s="83">
        <f>INDEX('Actual NPC (Total System)'!M:M,MATCH($C28,'Actual NPC (Total System)'!$C:$C,0),1)*$E28</f>
        <v>0</v>
      </c>
      <c r="P28" s="83">
        <f>INDEX('Actual NPC (Total System)'!N:N,MATCH($C28,'Actual NPC (Total System)'!$C:$C,0),1)*$E28</f>
        <v>0</v>
      </c>
      <c r="Q28" s="83">
        <f>INDEX('Actual NPC (Total System)'!O:O,MATCH($C28,'Actual NPC (Total System)'!$C:$C,0),1)*$E28</f>
        <v>0</v>
      </c>
      <c r="R28" s="83">
        <f>INDEX('Actual NPC (Total System)'!P:P,MATCH($C28,'Actual NPC (Total System)'!$C:$C,0),1)*$E28</f>
        <v>0</v>
      </c>
      <c r="S28" s="7"/>
    </row>
    <row r="29" spans="1:19" s="9" customFormat="1" ht="12.75">
      <c r="C29" s="22" t="s">
        <v>148</v>
      </c>
      <c r="D29" s="211" t="s">
        <v>195</v>
      </c>
      <c r="E29" s="210">
        <f>VLOOKUP(D29,'Actual Factors'!$A$4:$B$9,2,FALSE)</f>
        <v>7.7386335360771719E-2</v>
      </c>
      <c r="F29" s="82">
        <f t="shared" si="7"/>
        <v>953134.47503803752</v>
      </c>
      <c r="G29" s="83">
        <f>INDEX('Actual NPC (Total System)'!E:E,MATCH($C29,'Actual NPC (Total System)'!$C:$C,0),1)*$E29</f>
        <v>100966.63429267672</v>
      </c>
      <c r="H29" s="83">
        <f>INDEX('Actual NPC (Total System)'!F:F,MATCH($C29,'Actual NPC (Total System)'!$C:$C,0),1)*$E29</f>
        <v>97675.113311249108</v>
      </c>
      <c r="I29" s="83">
        <f>INDEX('Actual NPC (Total System)'!G:G,MATCH($C29,'Actual NPC (Total System)'!$C:$C,0),1)*$E29</f>
        <v>111719.45713181647</v>
      </c>
      <c r="J29" s="83">
        <f>INDEX('Actual NPC (Total System)'!H:H,MATCH($C29,'Actual NPC (Total System)'!$C:$C,0),1)*$E29</f>
        <v>81345.423373282218</v>
      </c>
      <c r="K29" s="83">
        <f>INDEX('Actual NPC (Total System)'!I:I,MATCH($C29,'Actual NPC (Total System)'!$C:$C,0),1)*$E29</f>
        <v>63395.963145332418</v>
      </c>
      <c r="L29" s="83">
        <f>INDEX('Actual NPC (Total System)'!J:J,MATCH($C29,'Actual NPC (Total System)'!$C:$C,0),1)*$E29</f>
        <v>49101.552400074295</v>
      </c>
      <c r="M29" s="83">
        <f>INDEX('Actual NPC (Total System)'!K:K,MATCH($C29,'Actual NPC (Total System)'!$C:$C,0),1)*$E29</f>
        <v>48834.830335029801</v>
      </c>
      <c r="N29" s="83">
        <f>INDEX('Actual NPC (Total System)'!L:L,MATCH($C29,'Actual NPC (Total System)'!$C:$C,0),1)*$E29</f>
        <v>57567.413962480721</v>
      </c>
      <c r="O29" s="83">
        <f>INDEX('Actual NPC (Total System)'!M:M,MATCH($C29,'Actual NPC (Total System)'!$C:$C,0),1)*$E29</f>
        <v>66378.974214484086</v>
      </c>
      <c r="P29" s="83">
        <f>INDEX('Actual NPC (Total System)'!N:N,MATCH($C29,'Actual NPC (Total System)'!$C:$C,0),1)*$E29</f>
        <v>56531.736385217082</v>
      </c>
      <c r="Q29" s="83">
        <f>INDEX('Actual NPC (Total System)'!O:O,MATCH($C29,'Actual NPC (Total System)'!$C:$C,0),1)*$E29</f>
        <v>109265.38625477841</v>
      </c>
      <c r="R29" s="83">
        <f>INDEX('Actual NPC (Total System)'!P:P,MATCH($C29,'Actual NPC (Total System)'!$C:$C,0),1)*$E29</f>
        <v>110351.99023161626</v>
      </c>
      <c r="S29" s="7"/>
    </row>
    <row r="30" spans="1:19" s="9" customFormat="1" ht="12.75">
      <c r="C30" s="22" t="s">
        <v>151</v>
      </c>
      <c r="D30" s="211" t="s">
        <v>195</v>
      </c>
      <c r="E30" s="210">
        <f>VLOOKUP(D30,'Actual Factors'!$A$4:$B$9,2,FALSE)</f>
        <v>7.7386335360771719E-2</v>
      </c>
      <c r="F30" s="82">
        <f t="shared" si="7"/>
        <v>755884.14533341525</v>
      </c>
      <c r="G30" s="83">
        <f>INDEX('Actual NPC (Total System)'!E:E,MATCH($C30,'Actual NPC (Total System)'!$C:$C,0),1)*$E30</f>
        <v>80941.065841481832</v>
      </c>
      <c r="H30" s="83">
        <f>INDEX('Actual NPC (Total System)'!F:F,MATCH($C30,'Actual NPC (Total System)'!$C:$C,0),1)*$E30</f>
        <v>78077.824055841309</v>
      </c>
      <c r="I30" s="83">
        <f>INDEX('Actual NPC (Total System)'!G:G,MATCH($C30,'Actual NPC (Total System)'!$C:$C,0),1)*$E30</f>
        <v>73681.756336682927</v>
      </c>
      <c r="J30" s="83">
        <f>INDEX('Actual NPC (Total System)'!H:H,MATCH($C30,'Actual NPC (Total System)'!$C:$C,0),1)*$E30</f>
        <v>62672.026359846059</v>
      </c>
      <c r="K30" s="83">
        <f>INDEX('Actual NPC (Total System)'!I:I,MATCH($C30,'Actual NPC (Total System)'!$C:$C,0),1)*$E30</f>
        <v>50760.153605414518</v>
      </c>
      <c r="L30" s="83">
        <f>INDEX('Actual NPC (Total System)'!J:J,MATCH($C30,'Actual NPC (Total System)'!$C:$C,0),1)*$E30</f>
        <v>41949.518893982073</v>
      </c>
      <c r="M30" s="83">
        <f>INDEX('Actual NPC (Total System)'!K:K,MATCH($C30,'Actual NPC (Total System)'!$C:$C,0),1)*$E30</f>
        <v>40499.702152128441</v>
      </c>
      <c r="N30" s="83">
        <f>INDEX('Actual NPC (Total System)'!L:L,MATCH($C30,'Actual NPC (Total System)'!$C:$C,0),1)*$E30</f>
        <v>47413.935962153904</v>
      </c>
      <c r="O30" s="83">
        <f>INDEX('Actual NPC (Total System)'!M:M,MATCH($C30,'Actual NPC (Total System)'!$C:$C,0),1)*$E30</f>
        <v>53928.959979407155</v>
      </c>
      <c r="P30" s="83">
        <f>INDEX('Actual NPC (Total System)'!N:N,MATCH($C30,'Actual NPC (Total System)'!$C:$C,0),1)*$E30</f>
        <v>44823.093303119953</v>
      </c>
      <c r="Q30" s="83">
        <f>INDEX('Actual NPC (Total System)'!O:O,MATCH($C30,'Actual NPC (Total System)'!$C:$C,0),1)*$E30</f>
        <v>90810.210194562751</v>
      </c>
      <c r="R30" s="83">
        <f>INDEX('Actual NPC (Total System)'!P:P,MATCH($C30,'Actual NPC (Total System)'!$C:$C,0),1)*$E30</f>
        <v>90325.898648794289</v>
      </c>
      <c r="S30" s="7"/>
    </row>
    <row r="31" spans="1:19" s="9" customFormat="1" ht="12.75">
      <c r="C31" s="22" t="s">
        <v>87</v>
      </c>
      <c r="D31" s="211" t="s">
        <v>195</v>
      </c>
      <c r="E31" s="210">
        <f>VLOOKUP(D31,'Actual Factors'!$A$4:$B$9,2,FALSE)</f>
        <v>7.7386335360771719E-2</v>
      </c>
      <c r="F31" s="82">
        <f t="shared" si="7"/>
        <v>303540.68417685467</v>
      </c>
      <c r="G31" s="83">
        <f>INDEX('Actual NPC (Total System)'!E:E,MATCH($C31,'Actual NPC (Total System)'!$C:$C,0),1)*$E31</f>
        <v>24722.426830500874</v>
      </c>
      <c r="H31" s="83">
        <f>INDEX('Actual NPC (Total System)'!F:F,MATCH($C31,'Actual NPC (Total System)'!$C:$C,0),1)*$E31</f>
        <v>34080.788867939853</v>
      </c>
      <c r="I31" s="83">
        <f>INDEX('Actual NPC (Total System)'!G:G,MATCH($C31,'Actual NPC (Total System)'!$C:$C,0),1)*$E31</f>
        <v>44586.115449934725</v>
      </c>
      <c r="J31" s="83">
        <f>INDEX('Actual NPC (Total System)'!H:H,MATCH($C31,'Actual NPC (Total System)'!$C:$C,0),1)*$E31</f>
        <v>35732.050753234464</v>
      </c>
      <c r="K31" s="83">
        <f>INDEX('Actual NPC (Total System)'!I:I,MATCH($C31,'Actual NPC (Total System)'!$C:$C,0),1)*$E31</f>
        <v>26672.364372573797</v>
      </c>
      <c r="L31" s="83">
        <f>INDEX('Actual NPC (Total System)'!J:J,MATCH($C31,'Actual NPC (Total System)'!$C:$C,0),1)*$E31</f>
        <v>27198.466087163761</v>
      </c>
      <c r="M31" s="83">
        <f>INDEX('Actual NPC (Total System)'!K:K,MATCH($C31,'Actual NPC (Total System)'!$C:$C,0),1)*$E31</f>
        <v>25244.43558181361</v>
      </c>
      <c r="N31" s="83">
        <f>INDEX('Actual NPC (Total System)'!L:L,MATCH($C31,'Actual NPC (Total System)'!$C:$C,0),1)*$E31</f>
        <v>24137.239101136256</v>
      </c>
      <c r="O31" s="83">
        <f>INDEX('Actual NPC (Total System)'!M:M,MATCH($C31,'Actual NPC (Total System)'!$C:$C,0),1)*$E31</f>
        <v>19121.660456466845</v>
      </c>
      <c r="P31" s="83">
        <f>INDEX('Actual NPC (Total System)'!N:N,MATCH($C31,'Actual NPC (Total System)'!$C:$C,0),1)*$E31</f>
        <v>10818.904525373611</v>
      </c>
      <c r="Q31" s="83">
        <f>INDEX('Actual NPC (Total System)'!O:O,MATCH($C31,'Actual NPC (Total System)'!$C:$C,0),1)*$E31</f>
        <v>15462.880178547422</v>
      </c>
      <c r="R31" s="83">
        <f>INDEX('Actual NPC (Total System)'!P:P,MATCH($C31,'Actual NPC (Total System)'!$C:$C,0),1)*$E31</f>
        <v>15763.351972169459</v>
      </c>
      <c r="S31" s="7"/>
    </row>
    <row r="32" spans="1:19" s="9" customFormat="1" ht="12.75">
      <c r="C32" s="22" t="s">
        <v>147</v>
      </c>
      <c r="D32" s="211" t="s">
        <v>195</v>
      </c>
      <c r="E32" s="210">
        <f>VLOOKUP(D32,'Actual Factors'!$A$4:$B$9,2,FALSE)</f>
        <v>7.7386335360771719E-2</v>
      </c>
      <c r="F32" s="82">
        <f t="shared" si="7"/>
        <v>295205.64576210239</v>
      </c>
      <c r="G32" s="83">
        <f>INDEX('Actual NPC (Total System)'!E:E,MATCH($C32,'Actual NPC (Total System)'!$C:$C,0),1)*$E32</f>
        <v>12005.466883870262</v>
      </c>
      <c r="H32" s="83">
        <f>INDEX('Actual NPC (Total System)'!F:F,MATCH($C32,'Actual NPC (Total System)'!$C:$C,0),1)*$E32</f>
        <v>17331.526470777269</v>
      </c>
      <c r="I32" s="83">
        <f>INDEX('Actual NPC (Total System)'!G:G,MATCH($C32,'Actual NPC (Total System)'!$C:$C,0),1)*$E32</f>
        <v>20706.508614891489</v>
      </c>
      <c r="J32" s="83">
        <f>INDEX('Actual NPC (Total System)'!H:H,MATCH($C32,'Actual NPC (Total System)'!$C:$C,0),1)*$E32</f>
        <v>30141.353115294223</v>
      </c>
      <c r="K32" s="83">
        <f>INDEX('Actual NPC (Total System)'!I:I,MATCH($C32,'Actual NPC (Total System)'!$C:$C,0),1)*$E32</f>
        <v>32342.766066618864</v>
      </c>
      <c r="L32" s="83">
        <f>INDEX('Actual NPC (Total System)'!J:J,MATCH($C32,'Actual NPC (Total System)'!$C:$C,0),1)*$E32</f>
        <v>33828.695915731951</v>
      </c>
      <c r="M32" s="83">
        <f>INDEX('Actual NPC (Total System)'!K:K,MATCH($C32,'Actual NPC (Total System)'!$C:$C,0),1)*$E32</f>
        <v>37522.753528488938</v>
      </c>
      <c r="N32" s="83">
        <f>INDEX('Actual NPC (Total System)'!L:L,MATCH($C32,'Actual NPC (Total System)'!$C:$C,0),1)*$E32</f>
        <v>29278.314391996875</v>
      </c>
      <c r="O32" s="83">
        <f>INDEX('Actual NPC (Total System)'!M:M,MATCH($C32,'Actual NPC (Total System)'!$C:$C,0),1)*$E32</f>
        <v>27107.406360208097</v>
      </c>
      <c r="P32" s="83">
        <f>INDEX('Actual NPC (Total System)'!N:N,MATCH($C32,'Actual NPC (Total System)'!$C:$C,0),1)*$E32</f>
        <v>25554.002591430595</v>
      </c>
      <c r="Q32" s="83">
        <f>INDEX('Actual NPC (Total System)'!O:O,MATCH($C32,'Actual NPC (Total System)'!$C:$C,0),1)*$E32</f>
        <v>15425.303695686292</v>
      </c>
      <c r="R32" s="83">
        <f>INDEX('Actual NPC (Total System)'!P:P,MATCH($C32,'Actual NPC (Total System)'!$C:$C,0),1)*$E32</f>
        <v>13961.548127107477</v>
      </c>
      <c r="S32" s="7"/>
    </row>
    <row r="33" spans="3:19" s="9" customFormat="1" ht="12.75">
      <c r="C33" s="22" t="s">
        <v>156</v>
      </c>
      <c r="D33" s="211" t="s">
        <v>169</v>
      </c>
      <c r="E33" s="210">
        <f>VLOOKUP(D33,'Actual Factors'!$A$4:$B$9,2,FALSE)</f>
        <v>0</v>
      </c>
      <c r="F33" s="82">
        <f t="shared" si="7"/>
        <v>0</v>
      </c>
      <c r="G33" s="83">
        <f>INDEX('Actual NPC (Total System)'!E:E,MATCH($C33,'Actual NPC (Total System)'!$C:$C,0),1)*$E33</f>
        <v>0</v>
      </c>
      <c r="H33" s="83">
        <f>INDEX('Actual NPC (Total System)'!F:F,MATCH($C33,'Actual NPC (Total System)'!$C:$C,0),1)*$E33</f>
        <v>0</v>
      </c>
      <c r="I33" s="83">
        <f>INDEX('Actual NPC (Total System)'!G:G,MATCH($C33,'Actual NPC (Total System)'!$C:$C,0),1)*$E33</f>
        <v>0</v>
      </c>
      <c r="J33" s="83">
        <f>INDEX('Actual NPC (Total System)'!H:H,MATCH($C33,'Actual NPC (Total System)'!$C:$C,0),1)*$E33</f>
        <v>0</v>
      </c>
      <c r="K33" s="83">
        <f>INDEX('Actual NPC (Total System)'!I:I,MATCH($C33,'Actual NPC (Total System)'!$C:$C,0),1)*$E33</f>
        <v>0</v>
      </c>
      <c r="L33" s="83">
        <f>INDEX('Actual NPC (Total System)'!J:J,MATCH($C33,'Actual NPC (Total System)'!$C:$C,0),1)*$E33</f>
        <v>0</v>
      </c>
      <c r="M33" s="83">
        <f>INDEX('Actual NPC (Total System)'!K:K,MATCH($C33,'Actual NPC (Total System)'!$C:$C,0),1)*$E33</f>
        <v>0</v>
      </c>
      <c r="N33" s="83">
        <f>INDEX('Actual NPC (Total System)'!L:L,MATCH($C33,'Actual NPC (Total System)'!$C:$C,0),1)*$E33</f>
        <v>0</v>
      </c>
      <c r="O33" s="83">
        <f>INDEX('Actual NPC (Total System)'!M:M,MATCH($C33,'Actual NPC (Total System)'!$C:$C,0),1)*$E33</f>
        <v>0</v>
      </c>
      <c r="P33" s="83">
        <f>INDEX('Actual NPC (Total System)'!N:N,MATCH($C33,'Actual NPC (Total System)'!$C:$C,0),1)*$E33</f>
        <v>0</v>
      </c>
      <c r="Q33" s="83">
        <f>INDEX('Actual NPC (Total System)'!O:O,MATCH($C33,'Actual NPC (Total System)'!$C:$C,0),1)*$E33</f>
        <v>0</v>
      </c>
      <c r="R33" s="83">
        <f>INDEX('Actual NPC (Total System)'!P:P,MATCH($C33,'Actual NPC (Total System)'!$C:$C,0),1)*$E33</f>
        <v>0</v>
      </c>
      <c r="S33" s="7"/>
    </row>
    <row r="34" spans="3:19" s="9" customFormat="1" ht="12.75">
      <c r="C34" s="22" t="s">
        <v>8</v>
      </c>
      <c r="D34" s="211" t="s">
        <v>169</v>
      </c>
      <c r="E34" s="210">
        <f>VLOOKUP(D34,'Actual Factors'!$A$4:$B$9,2,FALSE)</f>
        <v>0</v>
      </c>
      <c r="F34" s="82">
        <f t="shared" si="7"/>
        <v>0</v>
      </c>
      <c r="G34" s="83">
        <f>INDEX('Actual NPC (Total System)'!E:E,MATCH($C34,'Actual NPC (Total System)'!$C:$C,0),1)*$E34</f>
        <v>0</v>
      </c>
      <c r="H34" s="83">
        <f>INDEX('Actual NPC (Total System)'!F:F,MATCH($C34,'Actual NPC (Total System)'!$C:$C,0),1)*$E34</f>
        <v>0</v>
      </c>
      <c r="I34" s="83">
        <f>INDEX('Actual NPC (Total System)'!G:G,MATCH($C34,'Actual NPC (Total System)'!$C:$C,0),1)*$E34</f>
        <v>0</v>
      </c>
      <c r="J34" s="83">
        <f>INDEX('Actual NPC (Total System)'!H:H,MATCH($C34,'Actual NPC (Total System)'!$C:$C,0),1)*$E34</f>
        <v>0</v>
      </c>
      <c r="K34" s="83">
        <f>INDEX('Actual NPC (Total System)'!I:I,MATCH($C34,'Actual NPC (Total System)'!$C:$C,0),1)*$E34</f>
        <v>0</v>
      </c>
      <c r="L34" s="83">
        <f>INDEX('Actual NPC (Total System)'!J:J,MATCH($C34,'Actual NPC (Total System)'!$C:$C,0),1)*$E34</f>
        <v>0</v>
      </c>
      <c r="M34" s="83">
        <f>INDEX('Actual NPC (Total System)'!K:K,MATCH($C34,'Actual NPC (Total System)'!$C:$C,0),1)*$E34</f>
        <v>0</v>
      </c>
      <c r="N34" s="83">
        <f>INDEX('Actual NPC (Total System)'!L:L,MATCH($C34,'Actual NPC (Total System)'!$C:$C,0),1)*$E34</f>
        <v>0</v>
      </c>
      <c r="O34" s="83">
        <f>INDEX('Actual NPC (Total System)'!M:M,MATCH($C34,'Actual NPC (Total System)'!$C:$C,0),1)*$E34</f>
        <v>0</v>
      </c>
      <c r="P34" s="83">
        <f>INDEX('Actual NPC (Total System)'!N:N,MATCH($C34,'Actual NPC (Total System)'!$C:$C,0),1)*$E34</f>
        <v>0</v>
      </c>
      <c r="Q34" s="83">
        <f>INDEX('Actual NPC (Total System)'!O:O,MATCH($C34,'Actual NPC (Total System)'!$C:$C,0),1)*$E34</f>
        <v>0</v>
      </c>
      <c r="R34" s="83">
        <f>INDEX('Actual NPC (Total System)'!P:P,MATCH($C34,'Actual NPC (Total System)'!$C:$C,0),1)*$E34</f>
        <v>0</v>
      </c>
      <c r="S34" s="7"/>
    </row>
    <row r="35" spans="3:19" s="9" customFormat="1" ht="12.75">
      <c r="C35" s="22" t="s">
        <v>88</v>
      </c>
      <c r="D35" s="211" t="s">
        <v>194</v>
      </c>
      <c r="E35" s="210">
        <f>VLOOKUP(D35,'Actual Factors'!$A$4:$B$9,2,FALSE)</f>
        <v>7.1842025612899998E-2</v>
      </c>
      <c r="F35" s="82">
        <f t="shared" ref="F35:F54" si="9">SUM(G35:R35)</f>
        <v>145427.51350337383</v>
      </c>
      <c r="G35" s="83">
        <f>INDEX('Actual NPC (Total System)'!E:E,MATCH($C35,'Actual NPC (Total System)'!$C:$C,0),1)*$E35</f>
        <v>12565.098437670596</v>
      </c>
      <c r="H35" s="83">
        <f>INDEX('Actual NPC (Total System)'!F:F,MATCH($C35,'Actual NPC (Total System)'!$C:$C,0),1)*$E35</f>
        <v>12565.098437670596</v>
      </c>
      <c r="I35" s="83">
        <f>INDEX('Actual NPC (Total System)'!G:G,MATCH($C35,'Actual NPC (Total System)'!$C:$C,0),1)*$E35</f>
        <v>12565.098437670596</v>
      </c>
      <c r="J35" s="83">
        <f>INDEX('Actual NPC (Total System)'!H:H,MATCH($C35,'Actual NPC (Total System)'!$C:$C,0),1)*$E35</f>
        <v>12565.098437670596</v>
      </c>
      <c r="K35" s="83">
        <f>INDEX('Actual NPC (Total System)'!I:I,MATCH($C35,'Actual NPC (Total System)'!$C:$C,0),1)*$E35</f>
        <v>12565.098437670596</v>
      </c>
      <c r="L35" s="83">
        <f>INDEX('Actual NPC (Total System)'!J:J,MATCH($C35,'Actual NPC (Total System)'!$C:$C,0),1)*$E35</f>
        <v>12565.098437670596</v>
      </c>
      <c r="M35" s="83">
        <f>INDEX('Actual NPC (Total System)'!K:K,MATCH($C35,'Actual NPC (Total System)'!$C:$C,0),1)*$E35</f>
        <v>12565.098437670596</v>
      </c>
      <c r="N35" s="83">
        <f>INDEX('Actual NPC (Total System)'!L:L,MATCH($C35,'Actual NPC (Total System)'!$C:$C,0),1)*$E35</f>
        <v>12565.098437670596</v>
      </c>
      <c r="O35" s="83">
        <f>INDEX('Actual NPC (Total System)'!M:M,MATCH($C35,'Actual NPC (Total System)'!$C:$C,0),1)*$E35</f>
        <v>12565.098437670596</v>
      </c>
      <c r="P35" s="83">
        <f>INDEX('Actual NPC (Total System)'!N:N,MATCH($C35,'Actual NPC (Total System)'!$C:$C,0),1)*$E35</f>
        <v>10780.542521446161</v>
      </c>
      <c r="Q35" s="83">
        <f>INDEX('Actual NPC (Total System)'!O:O,MATCH($C35,'Actual NPC (Total System)'!$C:$C,0),1)*$E35</f>
        <v>10780.542521446161</v>
      </c>
      <c r="R35" s="83">
        <f>INDEX('Actual NPC (Total System)'!P:P,MATCH($C35,'Actual NPC (Total System)'!$C:$C,0),1)*$E35</f>
        <v>10780.542521446161</v>
      </c>
      <c r="S35" s="7"/>
    </row>
    <row r="36" spans="3:19" s="9" customFormat="1" ht="12.75">
      <c r="C36" s="22" t="s">
        <v>217</v>
      </c>
      <c r="D36" s="211" t="s">
        <v>169</v>
      </c>
      <c r="E36" s="210">
        <f>VLOOKUP(D36,'Actual Factors'!$A$4:$B$9,2,FALSE)</f>
        <v>0</v>
      </c>
      <c r="F36" s="82">
        <f t="shared" ref="F36" si="10">SUM(G36:R36)</f>
        <v>0</v>
      </c>
      <c r="G36" s="83">
        <f>INDEX('Actual NPC (Total System)'!E:E,MATCH($C36,'Actual NPC (Total System)'!$C:$C,0),1)*$E36</f>
        <v>0</v>
      </c>
      <c r="H36" s="83">
        <f>INDEX('Actual NPC (Total System)'!F:F,MATCH($C36,'Actual NPC (Total System)'!$C:$C,0),1)*$E36</f>
        <v>0</v>
      </c>
      <c r="I36" s="83">
        <f>INDEX('Actual NPC (Total System)'!G:G,MATCH($C36,'Actual NPC (Total System)'!$C:$C,0),1)*$E36</f>
        <v>0</v>
      </c>
      <c r="J36" s="83">
        <f>INDEX('Actual NPC (Total System)'!H:H,MATCH($C36,'Actual NPC (Total System)'!$C:$C,0),1)*$E36</f>
        <v>0</v>
      </c>
      <c r="K36" s="83">
        <f>INDEX('Actual NPC (Total System)'!I:I,MATCH($C36,'Actual NPC (Total System)'!$C:$C,0),1)*$E36</f>
        <v>0</v>
      </c>
      <c r="L36" s="83">
        <f>INDEX('Actual NPC (Total System)'!J:J,MATCH($C36,'Actual NPC (Total System)'!$C:$C,0),1)*$E36</f>
        <v>0</v>
      </c>
      <c r="M36" s="83">
        <f>INDEX('Actual NPC (Total System)'!K:K,MATCH($C36,'Actual NPC (Total System)'!$C:$C,0),1)*$E36</f>
        <v>0</v>
      </c>
      <c r="N36" s="83">
        <f>INDEX('Actual NPC (Total System)'!L:L,MATCH($C36,'Actual NPC (Total System)'!$C:$C,0),1)*$E36</f>
        <v>0</v>
      </c>
      <c r="O36" s="83">
        <f>INDEX('Actual NPC (Total System)'!M:M,MATCH($C36,'Actual NPC (Total System)'!$C:$C,0),1)*$E36</f>
        <v>0</v>
      </c>
      <c r="P36" s="83">
        <f>INDEX('Actual NPC (Total System)'!N:N,MATCH($C36,'Actual NPC (Total System)'!$C:$C,0),1)*$E36</f>
        <v>0</v>
      </c>
      <c r="Q36" s="83">
        <f>INDEX('Actual NPC (Total System)'!O:O,MATCH($C36,'Actual NPC (Total System)'!$C:$C,0),1)*$E36</f>
        <v>0</v>
      </c>
      <c r="R36" s="83">
        <f>INDEX('Actual NPC (Total System)'!P:P,MATCH($C36,'Actual NPC (Total System)'!$C:$C,0),1)*$E36</f>
        <v>0</v>
      </c>
      <c r="S36" s="7"/>
    </row>
    <row r="37" spans="3:19" s="9" customFormat="1" ht="12.75">
      <c r="C37" s="22" t="s">
        <v>157</v>
      </c>
      <c r="D37" s="211" t="s">
        <v>195</v>
      </c>
      <c r="E37" s="210">
        <f>VLOOKUP(D37,'Actual Factors'!$A$4:$B$9,2,FALSE)</f>
        <v>7.7386335360771719E-2</v>
      </c>
      <c r="F37" s="82">
        <f t="shared" si="9"/>
        <v>530950.63789211644</v>
      </c>
      <c r="G37" s="83">
        <f>INDEX('Actual NPC (Total System)'!E:E,MATCH($C37,'Actual NPC (Total System)'!$C:$C,0),1)*$E37</f>
        <v>27591.919110448474</v>
      </c>
      <c r="H37" s="83">
        <f>INDEX('Actual NPC (Total System)'!F:F,MATCH($C37,'Actual NPC (Total System)'!$C:$C,0),1)*$E37</f>
        <v>38382.935148284771</v>
      </c>
      <c r="I37" s="83">
        <f>INDEX('Actual NPC (Total System)'!G:G,MATCH($C37,'Actual NPC (Total System)'!$C:$C,0),1)*$E37</f>
        <v>42407.903695814595</v>
      </c>
      <c r="J37" s="83">
        <f>INDEX('Actual NPC (Total System)'!H:H,MATCH($C37,'Actual NPC (Total System)'!$C:$C,0),1)*$E37</f>
        <v>52879.883732039161</v>
      </c>
      <c r="K37" s="83">
        <f>INDEX('Actual NPC (Total System)'!I:I,MATCH($C37,'Actual NPC (Total System)'!$C:$C,0),1)*$E37</f>
        <v>54525.385752392867</v>
      </c>
      <c r="L37" s="83">
        <f>INDEX('Actual NPC (Total System)'!J:J,MATCH($C37,'Actual NPC (Total System)'!$C:$C,0),1)*$E37</f>
        <v>54050.942512109636</v>
      </c>
      <c r="M37" s="83">
        <f>INDEX('Actual NPC (Total System)'!K:K,MATCH($C37,'Actual NPC (Total System)'!$C:$C,0),1)*$E37</f>
        <v>61416.91673321354</v>
      </c>
      <c r="N37" s="83">
        <f>INDEX('Actual NPC (Total System)'!L:L,MATCH($C37,'Actual NPC (Total System)'!$C:$C,0),1)*$E37</f>
        <v>50281.95171082281</v>
      </c>
      <c r="O37" s="83">
        <f>INDEX('Actual NPC (Total System)'!M:M,MATCH($C37,'Actual NPC (Total System)'!$C:$C,0),1)*$E37</f>
        <v>46764.801582290609</v>
      </c>
      <c r="P37" s="83">
        <f>INDEX('Actual NPC (Total System)'!N:N,MATCH($C37,'Actual NPC (Total System)'!$C:$C,0),1)*$E37</f>
        <v>45108.014312651248</v>
      </c>
      <c r="Q37" s="83">
        <f>INDEX('Actual NPC (Total System)'!O:O,MATCH($C37,'Actual NPC (Total System)'!$C:$C,0),1)*$E37</f>
        <v>31652.453643846758</v>
      </c>
      <c r="R37" s="83">
        <f>INDEX('Actual NPC (Total System)'!P:P,MATCH($C37,'Actual NPC (Total System)'!$C:$C,0),1)*$E37</f>
        <v>25887.529958201987</v>
      </c>
      <c r="S37" s="7"/>
    </row>
    <row r="38" spans="3:19" s="9" customFormat="1" ht="12.75">
      <c r="C38" s="22" t="s">
        <v>9</v>
      </c>
      <c r="D38" s="211" t="s">
        <v>169</v>
      </c>
      <c r="E38" s="210">
        <f>VLOOKUP(D38,'Actual Factors'!$A$4:$B$9,2,FALSE)</f>
        <v>0</v>
      </c>
      <c r="F38" s="82">
        <f t="shared" si="9"/>
        <v>0</v>
      </c>
      <c r="G38" s="83">
        <f>INDEX('Actual NPC (Total System)'!E:E,MATCH($C38,'Actual NPC (Total System)'!$C:$C,0),1)*$E38</f>
        <v>0</v>
      </c>
      <c r="H38" s="83">
        <f>INDEX('Actual NPC (Total System)'!F:F,MATCH($C38,'Actual NPC (Total System)'!$C:$C,0),1)*$E38</f>
        <v>0</v>
      </c>
      <c r="I38" s="83">
        <f>INDEX('Actual NPC (Total System)'!G:G,MATCH($C38,'Actual NPC (Total System)'!$C:$C,0),1)*$E38</f>
        <v>0</v>
      </c>
      <c r="J38" s="83">
        <f>INDEX('Actual NPC (Total System)'!H:H,MATCH($C38,'Actual NPC (Total System)'!$C:$C,0),1)*$E38</f>
        <v>0</v>
      </c>
      <c r="K38" s="83">
        <f>INDEX('Actual NPC (Total System)'!I:I,MATCH($C38,'Actual NPC (Total System)'!$C:$C,0),1)*$E38</f>
        <v>0</v>
      </c>
      <c r="L38" s="83">
        <f>INDEX('Actual NPC (Total System)'!J:J,MATCH($C38,'Actual NPC (Total System)'!$C:$C,0),1)*$E38</f>
        <v>0</v>
      </c>
      <c r="M38" s="83">
        <f>INDEX('Actual NPC (Total System)'!K:K,MATCH($C38,'Actual NPC (Total System)'!$C:$C,0),1)*$E38</f>
        <v>0</v>
      </c>
      <c r="N38" s="83">
        <f>INDEX('Actual NPC (Total System)'!L:L,MATCH($C38,'Actual NPC (Total System)'!$C:$C,0),1)*$E38</f>
        <v>0</v>
      </c>
      <c r="O38" s="83">
        <f>INDEX('Actual NPC (Total System)'!M:M,MATCH($C38,'Actual NPC (Total System)'!$C:$C,0),1)*$E38</f>
        <v>0</v>
      </c>
      <c r="P38" s="83">
        <f>INDEX('Actual NPC (Total System)'!N:N,MATCH($C38,'Actual NPC (Total System)'!$C:$C,0),1)*$E38</f>
        <v>0</v>
      </c>
      <c r="Q38" s="83">
        <f>INDEX('Actual NPC (Total System)'!O:O,MATCH($C38,'Actual NPC (Total System)'!$C:$C,0),1)*$E38</f>
        <v>0</v>
      </c>
      <c r="R38" s="83">
        <f>INDEX('Actual NPC (Total System)'!P:P,MATCH($C38,'Actual NPC (Total System)'!$C:$C,0),1)*$E38</f>
        <v>0</v>
      </c>
      <c r="S38" s="7"/>
    </row>
    <row r="39" spans="3:19" s="9" customFormat="1" ht="12.75">
      <c r="C39" s="22" t="s">
        <v>89</v>
      </c>
      <c r="D39" s="211" t="s">
        <v>195</v>
      </c>
      <c r="E39" s="210">
        <f>VLOOKUP(D39,'Actual Factors'!$A$4:$B$9,2,FALSE)</f>
        <v>7.7386335360771719E-2</v>
      </c>
      <c r="F39" s="82">
        <f t="shared" si="9"/>
        <v>24473.447904427896</v>
      </c>
      <c r="G39" s="83">
        <f>INDEX('Actual NPC (Total System)'!E:E,MATCH($C39,'Actual NPC (Total System)'!$C:$C,0),1)*$E39</f>
        <v>2540.9779999808788</v>
      </c>
      <c r="H39" s="83">
        <f>INDEX('Actual NPC (Total System)'!F:F,MATCH($C39,'Actual NPC (Total System)'!$C:$C,0),1)*$E39</f>
        <v>2493.5479150382616</v>
      </c>
      <c r="I39" s="83">
        <f>INDEX('Actual NPC (Total System)'!G:G,MATCH($C39,'Actual NPC (Total System)'!$C:$C,0),1)*$E39</f>
        <v>2348.4152601126093</v>
      </c>
      <c r="J39" s="83">
        <f>INDEX('Actual NPC (Total System)'!H:H,MATCH($C39,'Actual NPC (Total System)'!$C:$C,0),1)*$E39</f>
        <v>2110.5420470272547</v>
      </c>
      <c r="K39" s="83">
        <f>INDEX('Actual NPC (Total System)'!I:I,MATCH($C39,'Actual NPC (Total System)'!$C:$C,0),1)*$E39</f>
        <v>1965.4666579897698</v>
      </c>
      <c r="L39" s="83">
        <f>INDEX('Actual NPC (Total System)'!J:J,MATCH($C39,'Actual NPC (Total System)'!$C:$C,0),1)*$E39</f>
        <v>1961.4549503646674</v>
      </c>
      <c r="M39" s="83">
        <f>INDEX('Actual NPC (Total System)'!K:K,MATCH($C39,'Actual NPC (Total System)'!$C:$C,0),1)*$E39</f>
        <v>1936.074553956395</v>
      </c>
      <c r="N39" s="83">
        <f>INDEX('Actual NPC (Total System)'!L:L,MATCH($C39,'Actual NPC (Total System)'!$C:$C,0),1)*$E39</f>
        <v>1846.1671095342506</v>
      </c>
      <c r="O39" s="83">
        <f>INDEX('Actual NPC (Total System)'!M:M,MATCH($C39,'Actual NPC (Total System)'!$C:$C,0),1)*$E39</f>
        <v>1770.689895066829</v>
      </c>
      <c r="P39" s="83">
        <f>INDEX('Actual NPC (Total System)'!N:N,MATCH($C39,'Actual NPC (Total System)'!$C:$C,0),1)*$E39</f>
        <v>1893.3603922906636</v>
      </c>
      <c r="Q39" s="83">
        <f>INDEX('Actual NPC (Total System)'!O:O,MATCH($C39,'Actual NPC (Total System)'!$C:$C,0),1)*$E39</f>
        <v>1945.989291242817</v>
      </c>
      <c r="R39" s="83">
        <f>INDEX('Actual NPC (Total System)'!P:P,MATCH($C39,'Actual NPC (Total System)'!$C:$C,0),1)*$E39</f>
        <v>1660.7618318234993</v>
      </c>
      <c r="S39" s="7"/>
    </row>
    <row r="40" spans="3:19" s="9" customFormat="1" ht="12.75">
      <c r="C40" s="22" t="s">
        <v>158</v>
      </c>
      <c r="D40" s="211" t="s">
        <v>195</v>
      </c>
      <c r="E40" s="210">
        <f>VLOOKUP(D40,'Actual Factors'!$A$4:$B$9,2,FALSE)</f>
        <v>7.7386335360771719E-2</v>
      </c>
      <c r="F40" s="82">
        <f t="shared" si="9"/>
        <v>526117.19804794225</v>
      </c>
      <c r="G40" s="83">
        <f>INDEX('Actual NPC (Total System)'!E:E,MATCH($C40,'Actual NPC (Total System)'!$C:$C,0),1)*$E40</f>
        <v>20958.417387621226</v>
      </c>
      <c r="H40" s="83">
        <f>INDEX('Actual NPC (Total System)'!F:F,MATCH($C40,'Actual NPC (Total System)'!$C:$C,0),1)*$E40</f>
        <v>32438.611364553242</v>
      </c>
      <c r="I40" s="83">
        <f>INDEX('Actual NPC (Total System)'!G:G,MATCH($C40,'Actual NPC (Total System)'!$C:$C,0),1)*$E40</f>
        <v>31233.595460526456</v>
      </c>
      <c r="J40" s="83">
        <f>INDEX('Actual NPC (Total System)'!H:H,MATCH($C40,'Actual NPC (Total System)'!$C:$C,0),1)*$E40</f>
        <v>58508.201963051688</v>
      </c>
      <c r="K40" s="83">
        <f>INDEX('Actual NPC (Total System)'!I:I,MATCH($C40,'Actual NPC (Total System)'!$C:$C,0),1)*$E40</f>
        <v>58262.258129051559</v>
      </c>
      <c r="L40" s="83">
        <f>INDEX('Actual NPC (Total System)'!J:J,MATCH($C40,'Actual NPC (Total System)'!$C:$C,0),1)*$E40</f>
        <v>60735.328072026648</v>
      </c>
      <c r="M40" s="83">
        <f>INDEX('Actual NPC (Total System)'!K:K,MATCH($C40,'Actual NPC (Total System)'!$C:$C,0),1)*$E40</f>
        <v>62202.606266591087</v>
      </c>
      <c r="N40" s="83">
        <f>INDEX('Actual NPC (Total System)'!L:L,MATCH($C40,'Actual NPC (Total System)'!$C:$C,0),1)*$E40</f>
        <v>54036.982791073904</v>
      </c>
      <c r="O40" s="83">
        <f>INDEX('Actual NPC (Total System)'!M:M,MATCH($C40,'Actual NPC (Total System)'!$C:$C,0),1)*$E40</f>
        <v>50608.522046045277</v>
      </c>
      <c r="P40" s="83">
        <f>INDEX('Actual NPC (Total System)'!N:N,MATCH($C40,'Actual NPC (Total System)'!$C:$C,0),1)*$E40</f>
        <v>45503.534324953442</v>
      </c>
      <c r="Q40" s="83">
        <f>INDEX('Actual NPC (Total System)'!O:O,MATCH($C40,'Actual NPC (Total System)'!$C:$C,0),1)*$E40</f>
        <v>27097.928855716462</v>
      </c>
      <c r="R40" s="83">
        <f>INDEX('Actual NPC (Total System)'!P:P,MATCH($C40,'Actual NPC (Total System)'!$C:$C,0),1)*$E40</f>
        <v>24531.211386731236</v>
      </c>
      <c r="S40" s="7"/>
    </row>
    <row r="41" spans="3:19" s="9" customFormat="1" ht="12.75">
      <c r="C41" s="22" t="s">
        <v>159</v>
      </c>
      <c r="D41" s="211" t="s">
        <v>195</v>
      </c>
      <c r="E41" s="210">
        <f>VLOOKUP(D41,'Actual Factors'!$A$4:$B$9,2,FALSE)</f>
        <v>7.7386335360771719E-2</v>
      </c>
      <c r="F41" s="82">
        <f t="shared" ref="F41" si="11">SUM(G41:R41)</f>
        <v>210120.42016550468</v>
      </c>
      <c r="G41" s="83">
        <f>INDEX('Actual NPC (Total System)'!E:E,MATCH($C41,'Actual NPC (Total System)'!$C:$C,0),1)*$E41</f>
        <v>7875.5663349079969</v>
      </c>
      <c r="H41" s="83">
        <f>INDEX('Actual NPC (Total System)'!F:F,MATCH($C41,'Actual NPC (Total System)'!$C:$C,0),1)*$E41</f>
        <v>10809.766746894211</v>
      </c>
      <c r="I41" s="83">
        <f>INDEX('Actual NPC (Total System)'!G:G,MATCH($C41,'Actual NPC (Total System)'!$C:$C,0),1)*$E41</f>
        <v>13318.545840458179</v>
      </c>
      <c r="J41" s="83">
        <f>INDEX('Actual NPC (Total System)'!H:H,MATCH($C41,'Actual NPC (Total System)'!$C:$C,0),1)*$E41</f>
        <v>19479.850848317714</v>
      </c>
      <c r="K41" s="83">
        <f>INDEX('Actual NPC (Total System)'!I:I,MATCH($C41,'Actual NPC (Total System)'!$C:$C,0),1)*$E41</f>
        <v>26424.305570028257</v>
      </c>
      <c r="L41" s="83">
        <f>INDEX('Actual NPC (Total System)'!J:J,MATCH($C41,'Actual NPC (Total System)'!$C:$C,0),1)*$E41</f>
        <v>29473.752808087153</v>
      </c>
      <c r="M41" s="83">
        <f>INDEX('Actual NPC (Total System)'!K:K,MATCH($C41,'Actual NPC (Total System)'!$C:$C,0),1)*$E41</f>
        <v>33390.629670111761</v>
      </c>
      <c r="N41" s="83">
        <f>INDEX('Actual NPC (Total System)'!L:L,MATCH($C41,'Actual NPC (Total System)'!$C:$C,0),1)*$E41</f>
        <v>23363.123468075268</v>
      </c>
      <c r="O41" s="83">
        <f>INDEX('Actual NPC (Total System)'!M:M,MATCH($C41,'Actual NPC (Total System)'!$C:$C,0),1)*$E41</f>
        <v>18503.128502921976</v>
      </c>
      <c r="P41" s="83">
        <f>INDEX('Actual NPC (Total System)'!N:N,MATCH($C41,'Actual NPC (Total System)'!$C:$C,0),1)*$E41</f>
        <v>14792.220789503539</v>
      </c>
      <c r="Q41" s="83">
        <f>INDEX('Actual NPC (Total System)'!O:O,MATCH($C41,'Actual NPC (Total System)'!$C:$C,0),1)*$E41</f>
        <v>7523.3014147557033</v>
      </c>
      <c r="R41" s="83">
        <f>INDEX('Actual NPC (Total System)'!P:P,MATCH($C41,'Actual NPC (Total System)'!$C:$C,0),1)*$E41</f>
        <v>5166.22817144293</v>
      </c>
      <c r="S41" s="7"/>
    </row>
    <row r="42" spans="3:19" s="9" customFormat="1" ht="12.75">
      <c r="C42" s="22" t="s">
        <v>90</v>
      </c>
      <c r="D42" s="211" t="s">
        <v>195</v>
      </c>
      <c r="E42" s="210">
        <f>VLOOKUP(D42,'Actual Factors'!$A$4:$B$9,2,FALSE)</f>
        <v>7.7386335360771719E-2</v>
      </c>
      <c r="F42" s="82">
        <f t="shared" si="9"/>
        <v>631472.4965438972</v>
      </c>
      <c r="G42" s="83">
        <f>INDEX('Actual NPC (Total System)'!E:E,MATCH($C42,'Actual NPC (Total System)'!$C:$C,0),1)*$E42</f>
        <v>52622.708045324769</v>
      </c>
      <c r="H42" s="83">
        <f>INDEX('Actual NPC (Total System)'!F:F,MATCH($C42,'Actual NPC (Total System)'!$C:$C,0),1)*$E42</f>
        <v>52622.708045324769</v>
      </c>
      <c r="I42" s="83">
        <f>INDEX('Actual NPC (Total System)'!G:G,MATCH($C42,'Actual NPC (Total System)'!$C:$C,0),1)*$E42</f>
        <v>52622.708045324769</v>
      </c>
      <c r="J42" s="83">
        <f>INDEX('Actual NPC (Total System)'!H:H,MATCH($C42,'Actual NPC (Total System)'!$C:$C,0),1)*$E42</f>
        <v>52622.708045324769</v>
      </c>
      <c r="K42" s="83">
        <f>INDEX('Actual NPC (Total System)'!I:I,MATCH($C42,'Actual NPC (Total System)'!$C:$C,0),1)*$E42</f>
        <v>52622.708045324769</v>
      </c>
      <c r="L42" s="83">
        <f>INDEX('Actual NPC (Total System)'!J:J,MATCH($C42,'Actual NPC (Total System)'!$C:$C,0),1)*$E42</f>
        <v>52622.708045324769</v>
      </c>
      <c r="M42" s="83">
        <f>INDEX('Actual NPC (Total System)'!K:K,MATCH($C42,'Actual NPC (Total System)'!$C:$C,0),1)*$E42</f>
        <v>52622.708045324769</v>
      </c>
      <c r="N42" s="83">
        <f>INDEX('Actual NPC (Total System)'!L:L,MATCH($C42,'Actual NPC (Total System)'!$C:$C,0),1)*$E42</f>
        <v>52622.708045324769</v>
      </c>
      <c r="O42" s="83">
        <f>INDEX('Actual NPC (Total System)'!M:M,MATCH($C42,'Actual NPC (Total System)'!$C:$C,0),1)*$E42</f>
        <v>52622.708045324769</v>
      </c>
      <c r="P42" s="83">
        <f>INDEX('Actual NPC (Total System)'!N:N,MATCH($C42,'Actual NPC (Total System)'!$C:$C,0),1)*$E42</f>
        <v>52622.708045324769</v>
      </c>
      <c r="Q42" s="83">
        <f>INDEX('Actual NPC (Total System)'!O:O,MATCH($C42,'Actual NPC (Total System)'!$C:$C,0),1)*$E42</f>
        <v>52622.708045324769</v>
      </c>
      <c r="R42" s="83">
        <f>INDEX('Actual NPC (Total System)'!P:P,MATCH($C42,'Actual NPC (Total System)'!$C:$C,0),1)*$E42</f>
        <v>52622.708045324769</v>
      </c>
      <c r="S42" s="7"/>
    </row>
    <row r="43" spans="3:19" s="9" customFormat="1" ht="12.75">
      <c r="C43" s="22" t="s">
        <v>118</v>
      </c>
      <c r="D43" s="211" t="s">
        <v>169</v>
      </c>
      <c r="E43" s="210">
        <f>VLOOKUP(D43,'Actual Factors'!$A$4:$B$9,2,FALSE)</f>
        <v>0</v>
      </c>
      <c r="F43" s="82">
        <f t="shared" si="9"/>
        <v>0</v>
      </c>
      <c r="G43" s="83">
        <f>INDEX('Actual NPC (Total System)'!E:E,MATCH($C43,'Actual NPC (Total System)'!$C:$C,0),1)*$E43</f>
        <v>0</v>
      </c>
      <c r="H43" s="83">
        <f>INDEX('Actual NPC (Total System)'!F:F,MATCH($C43,'Actual NPC (Total System)'!$C:$C,0),1)*$E43</f>
        <v>0</v>
      </c>
      <c r="I43" s="83">
        <f>INDEX('Actual NPC (Total System)'!G:G,MATCH($C43,'Actual NPC (Total System)'!$C:$C,0),1)*$E43</f>
        <v>0</v>
      </c>
      <c r="J43" s="83">
        <f>INDEX('Actual NPC (Total System)'!H:H,MATCH($C43,'Actual NPC (Total System)'!$C:$C,0),1)*$E43</f>
        <v>0</v>
      </c>
      <c r="K43" s="83">
        <f>INDEX('Actual NPC (Total System)'!I:I,MATCH($C43,'Actual NPC (Total System)'!$C:$C,0),1)*$E43</f>
        <v>0</v>
      </c>
      <c r="L43" s="83">
        <f>INDEX('Actual NPC (Total System)'!J:J,MATCH($C43,'Actual NPC (Total System)'!$C:$C,0),1)*$E43</f>
        <v>0</v>
      </c>
      <c r="M43" s="83">
        <f>INDEX('Actual NPC (Total System)'!K:K,MATCH($C43,'Actual NPC (Total System)'!$C:$C,0),1)*$E43</f>
        <v>0</v>
      </c>
      <c r="N43" s="83">
        <f>INDEX('Actual NPC (Total System)'!L:L,MATCH($C43,'Actual NPC (Total System)'!$C:$C,0),1)*$E43</f>
        <v>0</v>
      </c>
      <c r="O43" s="83">
        <f>INDEX('Actual NPC (Total System)'!M:M,MATCH($C43,'Actual NPC (Total System)'!$C:$C,0),1)*$E43</f>
        <v>0</v>
      </c>
      <c r="P43" s="83">
        <f>INDEX('Actual NPC (Total System)'!N:N,MATCH($C43,'Actual NPC (Total System)'!$C:$C,0),1)*$E43</f>
        <v>0</v>
      </c>
      <c r="Q43" s="83">
        <f>INDEX('Actual NPC (Total System)'!O:O,MATCH($C43,'Actual NPC (Total System)'!$C:$C,0),1)*$E43</f>
        <v>0</v>
      </c>
      <c r="R43" s="83">
        <f>INDEX('Actual NPC (Total System)'!P:P,MATCH($C43,'Actual NPC (Total System)'!$C:$C,0),1)*$E43</f>
        <v>0</v>
      </c>
      <c r="S43" s="7"/>
    </row>
    <row r="44" spans="3:19" s="9" customFormat="1" ht="12.75">
      <c r="C44" s="22" t="s">
        <v>215</v>
      </c>
      <c r="D44" s="211" t="s">
        <v>195</v>
      </c>
      <c r="E44" s="210">
        <f>VLOOKUP(D44,'Actual Factors'!$A$4:$B$9,2,FALSE)</f>
        <v>7.7386335360771719E-2</v>
      </c>
      <c r="F44" s="82">
        <f t="shared" ref="F44" si="12">SUM(G44:R44)</f>
        <v>1594158.508431897</v>
      </c>
      <c r="G44" s="83">
        <f>INDEX('Actual NPC (Total System)'!E:E,MATCH($C44,'Actual NPC (Total System)'!$C:$C,0),1)*$E44</f>
        <v>132846.53953182584</v>
      </c>
      <c r="H44" s="83">
        <f>INDEX('Actual NPC (Total System)'!F:F,MATCH($C44,'Actual NPC (Total System)'!$C:$C,0),1)*$E44</f>
        <v>132846.54262727924</v>
      </c>
      <c r="I44" s="83">
        <f>INDEX('Actual NPC (Total System)'!G:G,MATCH($C44,'Actual NPC (Total System)'!$C:$C,0),1)*$E44</f>
        <v>132846.54262727924</v>
      </c>
      <c r="J44" s="83">
        <f>INDEX('Actual NPC (Total System)'!H:H,MATCH($C44,'Actual NPC (Total System)'!$C:$C,0),1)*$E44</f>
        <v>132846.54262727924</v>
      </c>
      <c r="K44" s="83">
        <f>INDEX('Actual NPC (Total System)'!I:I,MATCH($C44,'Actual NPC (Total System)'!$C:$C,0),1)*$E44</f>
        <v>132846.54262727924</v>
      </c>
      <c r="L44" s="83">
        <f>INDEX('Actual NPC (Total System)'!J:J,MATCH($C44,'Actual NPC (Total System)'!$C:$C,0),1)*$E44</f>
        <v>132846.54262727924</v>
      </c>
      <c r="M44" s="83">
        <f>INDEX('Actual NPC (Total System)'!K:K,MATCH($C44,'Actual NPC (Total System)'!$C:$C,0),1)*$E44</f>
        <v>132846.54262727924</v>
      </c>
      <c r="N44" s="83">
        <f>INDEX('Actual NPC (Total System)'!L:L,MATCH($C44,'Actual NPC (Total System)'!$C:$C,0),1)*$E44</f>
        <v>132846.54262727924</v>
      </c>
      <c r="O44" s="83">
        <f>INDEX('Actual NPC (Total System)'!M:M,MATCH($C44,'Actual NPC (Total System)'!$C:$C,0),1)*$E44</f>
        <v>132846.54262727924</v>
      </c>
      <c r="P44" s="83">
        <f>INDEX('Actual NPC (Total System)'!N:N,MATCH($C44,'Actual NPC (Total System)'!$C:$C,0),1)*$E44</f>
        <v>132846.54262727924</v>
      </c>
      <c r="Q44" s="83">
        <f>INDEX('Actual NPC (Total System)'!O:O,MATCH($C44,'Actual NPC (Total System)'!$C:$C,0),1)*$E44</f>
        <v>132846.54262727924</v>
      </c>
      <c r="R44" s="83">
        <f>INDEX('Actual NPC (Total System)'!P:P,MATCH($C44,'Actual NPC (Total System)'!$C:$C,0),1)*$E44</f>
        <v>132846.54262727924</v>
      </c>
      <c r="S44" s="7"/>
    </row>
    <row r="45" spans="3:19" s="9" customFormat="1" ht="12.75">
      <c r="C45" s="22" t="s">
        <v>131</v>
      </c>
      <c r="D45" s="211" t="s">
        <v>169</v>
      </c>
      <c r="E45" s="210">
        <f>VLOOKUP(D45,'Actual Factors'!$A$4:$B$9,2,FALSE)</f>
        <v>0</v>
      </c>
      <c r="F45" s="82">
        <f t="shared" si="9"/>
        <v>0</v>
      </c>
      <c r="G45" s="83">
        <f>INDEX('Actual NPC (Total System)'!E:E,MATCH($C45,'Actual NPC (Total System)'!$C:$C,0),1)*$E45</f>
        <v>0</v>
      </c>
      <c r="H45" s="83">
        <f>INDEX('Actual NPC (Total System)'!F:F,MATCH($C45,'Actual NPC (Total System)'!$C:$C,0),1)*$E45</f>
        <v>0</v>
      </c>
      <c r="I45" s="83">
        <f>INDEX('Actual NPC (Total System)'!G:G,MATCH($C45,'Actual NPC (Total System)'!$C:$C,0),1)*$E45</f>
        <v>0</v>
      </c>
      <c r="J45" s="83">
        <f>INDEX('Actual NPC (Total System)'!H:H,MATCH($C45,'Actual NPC (Total System)'!$C:$C,0),1)*$E45</f>
        <v>0</v>
      </c>
      <c r="K45" s="83">
        <f>INDEX('Actual NPC (Total System)'!I:I,MATCH($C45,'Actual NPC (Total System)'!$C:$C,0),1)*$E45</f>
        <v>0</v>
      </c>
      <c r="L45" s="83">
        <f>INDEX('Actual NPC (Total System)'!J:J,MATCH($C45,'Actual NPC (Total System)'!$C:$C,0),1)*$E45</f>
        <v>0</v>
      </c>
      <c r="M45" s="83">
        <f>INDEX('Actual NPC (Total System)'!K:K,MATCH($C45,'Actual NPC (Total System)'!$C:$C,0),1)*$E45</f>
        <v>0</v>
      </c>
      <c r="N45" s="83">
        <f>INDEX('Actual NPC (Total System)'!L:L,MATCH($C45,'Actual NPC (Total System)'!$C:$C,0),1)*$E45</f>
        <v>0</v>
      </c>
      <c r="O45" s="83">
        <f>INDEX('Actual NPC (Total System)'!M:M,MATCH($C45,'Actual NPC (Total System)'!$C:$C,0),1)*$E45</f>
        <v>0</v>
      </c>
      <c r="P45" s="83">
        <f>INDEX('Actual NPC (Total System)'!N:N,MATCH($C45,'Actual NPC (Total System)'!$C:$C,0),1)*$E45</f>
        <v>0</v>
      </c>
      <c r="Q45" s="83">
        <f>INDEX('Actual NPC (Total System)'!O:O,MATCH($C45,'Actual NPC (Total System)'!$C:$C,0),1)*$E45</f>
        <v>0</v>
      </c>
      <c r="R45" s="83">
        <f>INDEX('Actual NPC (Total System)'!P:P,MATCH($C45,'Actual NPC (Total System)'!$C:$C,0),1)*$E45</f>
        <v>0</v>
      </c>
      <c r="S45" s="7"/>
    </row>
    <row r="46" spans="3:19" s="9" customFormat="1" ht="12.75">
      <c r="C46" s="22" t="s">
        <v>10</v>
      </c>
      <c r="D46" s="211" t="s">
        <v>194</v>
      </c>
      <c r="E46" s="210">
        <f>VLOOKUP(D46,'Actual Factors'!$A$4:$B$9,2,FALSE)</f>
        <v>7.1842025612899998E-2</v>
      </c>
      <c r="F46" s="82">
        <f t="shared" si="9"/>
        <v>14557.000497697451</v>
      </c>
      <c r="G46" s="83">
        <f>INDEX('Actual NPC (Total System)'!E:E,MATCH($C46,'Actual NPC (Total System)'!$C:$C,0),1)*$E46</f>
        <v>4141.7229502344435</v>
      </c>
      <c r="H46" s="83">
        <f>INDEX('Actual NPC (Total System)'!F:F,MATCH($C46,'Actual NPC (Total System)'!$C:$C,0),1)*$E46</f>
        <v>946.8434134057278</v>
      </c>
      <c r="I46" s="83">
        <f>INDEX('Actual NPC (Total System)'!G:G,MATCH($C46,'Actual NPC (Total System)'!$C:$C,0),1)*$E46</f>
        <v>946.8434134057278</v>
      </c>
      <c r="J46" s="83">
        <f>INDEX('Actual NPC (Total System)'!H:H,MATCH($C46,'Actual NPC (Total System)'!$C:$C,0),1)*$E46</f>
        <v>946.8434134057278</v>
      </c>
      <c r="K46" s="83">
        <f>INDEX('Actual NPC (Total System)'!I:I,MATCH($C46,'Actual NPC (Total System)'!$C:$C,0),1)*$E46</f>
        <v>946.8434134057278</v>
      </c>
      <c r="L46" s="83">
        <f>INDEX('Actual NPC (Total System)'!J:J,MATCH($C46,'Actual NPC (Total System)'!$C:$C,0),1)*$E46</f>
        <v>946.8434134057278</v>
      </c>
      <c r="M46" s="83">
        <f>INDEX('Actual NPC (Total System)'!K:K,MATCH($C46,'Actual NPC (Total System)'!$C:$C,0),1)*$E46</f>
        <v>946.8434134057278</v>
      </c>
      <c r="N46" s="83">
        <f>INDEX('Actual NPC (Total System)'!L:L,MATCH($C46,'Actual NPC (Total System)'!$C:$C,0),1)*$E46</f>
        <v>946.8434134057278</v>
      </c>
      <c r="O46" s="83">
        <f>INDEX('Actual NPC (Total System)'!M:M,MATCH($C46,'Actual NPC (Total System)'!$C:$C,0),1)*$E46</f>
        <v>946.8434134057278</v>
      </c>
      <c r="P46" s="83">
        <f>INDEX('Actual NPC (Total System)'!N:N,MATCH($C46,'Actual NPC (Total System)'!$C:$C,0),1)*$E46</f>
        <v>946.8434134057278</v>
      </c>
      <c r="Q46" s="83">
        <f>INDEX('Actual NPC (Total System)'!O:O,MATCH($C46,'Actual NPC (Total System)'!$C:$C,0),1)*$E46</f>
        <v>946.8434134057278</v>
      </c>
      <c r="R46" s="83">
        <f>INDEX('Actual NPC (Total System)'!P:P,MATCH($C46,'Actual NPC (Total System)'!$C:$C,0),1)*$E46</f>
        <v>946.8434134057278</v>
      </c>
      <c r="S46" s="7"/>
    </row>
    <row r="47" spans="3:19" s="9" customFormat="1" ht="12.75">
      <c r="C47" s="22" t="s">
        <v>160</v>
      </c>
      <c r="D47" s="211" t="s">
        <v>195</v>
      </c>
      <c r="E47" s="210">
        <f>VLOOKUP(D47,'Actual Factors'!$A$4:$B$9,2,FALSE)</f>
        <v>7.7386335360771719E-2</v>
      </c>
      <c r="F47" s="82">
        <f t="shared" si="9"/>
        <v>140546.86451030933</v>
      </c>
      <c r="G47" s="83">
        <f>INDEX('Actual NPC (Total System)'!E:E,MATCH($C47,'Actual NPC (Total System)'!$C:$C,0),1)*$E47</f>
        <v>5305.6504886823104</v>
      </c>
      <c r="H47" s="83">
        <f>INDEX('Actual NPC (Total System)'!F:F,MATCH($C47,'Actual NPC (Total System)'!$C:$C,0),1)*$E47</f>
        <v>7304.4722049392813</v>
      </c>
      <c r="I47" s="83">
        <f>INDEX('Actual NPC (Total System)'!G:G,MATCH($C47,'Actual NPC (Total System)'!$C:$C,0),1)*$E47</f>
        <v>9165.5702340180396</v>
      </c>
      <c r="J47" s="83">
        <f>INDEX('Actual NPC (Total System)'!H:H,MATCH($C47,'Actual NPC (Total System)'!$C:$C,0),1)*$E47</f>
        <v>13182.059560782387</v>
      </c>
      <c r="K47" s="83">
        <f>INDEX('Actual NPC (Total System)'!I:I,MATCH($C47,'Actual NPC (Total System)'!$C:$C,0),1)*$E47</f>
        <v>17311.061654391113</v>
      </c>
      <c r="L47" s="83">
        <f>INDEX('Actual NPC (Total System)'!J:J,MATCH($C47,'Actual NPC (Total System)'!$C:$C,0),1)*$E47</f>
        <v>19559.875283850935</v>
      </c>
      <c r="M47" s="83">
        <f>INDEX('Actual NPC (Total System)'!K:K,MATCH($C47,'Actual NPC (Total System)'!$C:$C,0),1)*$E47</f>
        <v>21978.194394558283</v>
      </c>
      <c r="N47" s="83">
        <f>INDEX('Actual NPC (Total System)'!L:L,MATCH($C47,'Actual NPC (Total System)'!$C:$C,0),1)*$E47</f>
        <v>15160.734518491534</v>
      </c>
      <c r="O47" s="83">
        <f>INDEX('Actual NPC (Total System)'!M:M,MATCH($C47,'Actual NPC (Total System)'!$C:$C,0),1)*$E47</f>
        <v>12456.773157607331</v>
      </c>
      <c r="P47" s="83">
        <f>INDEX('Actual NPC (Total System)'!N:N,MATCH($C47,'Actual NPC (Total System)'!$C:$C,0),1)*$E47</f>
        <v>10044.196112983755</v>
      </c>
      <c r="Q47" s="83">
        <f>INDEX('Actual NPC (Total System)'!O:O,MATCH($C47,'Actual NPC (Total System)'!$C:$C,0),1)*$E47</f>
        <v>5613.4136228220395</v>
      </c>
      <c r="R47" s="83">
        <f>INDEX('Actual NPC (Total System)'!P:P,MATCH($C47,'Actual NPC (Total System)'!$C:$C,0),1)*$E47</f>
        <v>3464.8632771823413</v>
      </c>
      <c r="S47" s="7"/>
    </row>
    <row r="48" spans="3:19" s="9" customFormat="1" ht="12.75">
      <c r="C48" s="22" t="s">
        <v>223</v>
      </c>
      <c r="D48" s="211" t="s">
        <v>169</v>
      </c>
      <c r="E48" s="210">
        <f>VLOOKUP(D48,'Actual Factors'!$A$4:$B$9,2,FALSE)</f>
        <v>0</v>
      </c>
      <c r="F48" s="82">
        <f t="shared" ref="F48" si="13">SUM(G48:R48)</f>
        <v>0</v>
      </c>
      <c r="G48" s="83">
        <f>INDEX('Actual NPC (Total System)'!E:E,MATCH($C48,'Actual NPC (Total System)'!$C:$C,0),1)*$E48</f>
        <v>0</v>
      </c>
      <c r="H48" s="83">
        <f>INDEX('Actual NPC (Total System)'!F:F,MATCH($C48,'Actual NPC (Total System)'!$C:$C,0),1)*$E48</f>
        <v>0</v>
      </c>
      <c r="I48" s="83">
        <f>INDEX('Actual NPC (Total System)'!G:G,MATCH($C48,'Actual NPC (Total System)'!$C:$C,0),1)*$E48</f>
        <v>0</v>
      </c>
      <c r="J48" s="83">
        <f>INDEX('Actual NPC (Total System)'!H:H,MATCH($C48,'Actual NPC (Total System)'!$C:$C,0),1)*$E48</f>
        <v>0</v>
      </c>
      <c r="K48" s="83">
        <f>INDEX('Actual NPC (Total System)'!I:I,MATCH($C48,'Actual NPC (Total System)'!$C:$C,0),1)*$E48</f>
        <v>0</v>
      </c>
      <c r="L48" s="83">
        <f>INDEX('Actual NPC (Total System)'!J:J,MATCH($C48,'Actual NPC (Total System)'!$C:$C,0),1)*$E48</f>
        <v>0</v>
      </c>
      <c r="M48" s="83">
        <f>INDEX('Actual NPC (Total System)'!K:K,MATCH($C48,'Actual NPC (Total System)'!$C:$C,0),1)*$E48</f>
        <v>0</v>
      </c>
      <c r="N48" s="83">
        <f>INDEX('Actual NPC (Total System)'!L:L,MATCH($C48,'Actual NPC (Total System)'!$C:$C,0),1)*$E48</f>
        <v>0</v>
      </c>
      <c r="O48" s="83">
        <f>INDEX('Actual NPC (Total System)'!M:M,MATCH($C48,'Actual NPC (Total System)'!$C:$C,0),1)*$E48</f>
        <v>0</v>
      </c>
      <c r="P48" s="83">
        <f>INDEX('Actual NPC (Total System)'!N:N,MATCH($C48,'Actual NPC (Total System)'!$C:$C,0),1)*$E48</f>
        <v>0</v>
      </c>
      <c r="Q48" s="83">
        <f>INDEX('Actual NPC (Total System)'!O:O,MATCH($C48,'Actual NPC (Total System)'!$C:$C,0),1)*$E48</f>
        <v>0</v>
      </c>
      <c r="R48" s="83">
        <f>INDEX('Actual NPC (Total System)'!P:P,MATCH($C48,'Actual NPC (Total System)'!$C:$C,0),1)*$E48</f>
        <v>0</v>
      </c>
      <c r="S48" s="7"/>
    </row>
    <row r="49" spans="1:19" s="9" customFormat="1" ht="12.75">
      <c r="C49" s="22" t="s">
        <v>161</v>
      </c>
      <c r="D49" s="211" t="s">
        <v>195</v>
      </c>
      <c r="E49" s="210">
        <f>VLOOKUP(D49,'Actual Factors'!$A$4:$B$9,2,FALSE)</f>
        <v>7.7386335360771719E-2</v>
      </c>
      <c r="F49" s="82">
        <f t="shared" si="9"/>
        <v>416509.88646127901</v>
      </c>
      <c r="G49" s="83">
        <f>INDEX('Actual NPC (Total System)'!E:E,MATCH($C49,'Actual NPC (Total System)'!$C:$C,0),1)*$E49</f>
        <v>17336.965182426426</v>
      </c>
      <c r="H49" s="83">
        <f>INDEX('Actual NPC (Total System)'!F:F,MATCH($C49,'Actual NPC (Total System)'!$C:$C,0),1)*$E49</f>
        <v>28675.102611263381</v>
      </c>
      <c r="I49" s="83">
        <f>INDEX('Actual NPC (Total System)'!G:G,MATCH($C49,'Actual NPC (Total System)'!$C:$C,0),1)*$E49</f>
        <v>30143.789237131379</v>
      </c>
      <c r="J49" s="83">
        <f>INDEX('Actual NPC (Total System)'!H:H,MATCH($C49,'Actual NPC (Total System)'!$C:$C,0),1)*$E49</f>
        <v>44347.879294936531</v>
      </c>
      <c r="K49" s="83">
        <f>INDEX('Actual NPC (Total System)'!I:I,MATCH($C49,'Actual NPC (Total System)'!$C:$C,0),1)*$E49</f>
        <v>40902.138955085182</v>
      </c>
      <c r="L49" s="83">
        <f>INDEX('Actual NPC (Total System)'!J:J,MATCH($C49,'Actual NPC (Total System)'!$C:$C,0),1)*$E49</f>
        <v>40397.256573651153</v>
      </c>
      <c r="M49" s="83">
        <f>INDEX('Actual NPC (Total System)'!K:K,MATCH($C49,'Actual NPC (Total System)'!$C:$C,0),1)*$E49</f>
        <v>51296.349593588944</v>
      </c>
      <c r="N49" s="83">
        <f>INDEX('Actual NPC (Total System)'!L:L,MATCH($C49,'Actual NPC (Total System)'!$C:$C,0),1)*$E49</f>
        <v>40027.081360042954</v>
      </c>
      <c r="O49" s="83">
        <f>INDEX('Actual NPC (Total System)'!M:M,MATCH($C49,'Actual NPC (Total System)'!$C:$C,0),1)*$E49</f>
        <v>40840.30417767851</v>
      </c>
      <c r="P49" s="83">
        <f>INDEX('Actual NPC (Total System)'!N:N,MATCH($C49,'Actual NPC (Total System)'!$C:$C,0),1)*$E49</f>
        <v>36951.114598719287</v>
      </c>
      <c r="Q49" s="83">
        <f>INDEX('Actual NPC (Total System)'!O:O,MATCH($C49,'Actual NPC (Total System)'!$C:$C,0),1)*$E49</f>
        <v>23883.646401749069</v>
      </c>
      <c r="R49" s="83">
        <f>INDEX('Actual NPC (Total System)'!P:P,MATCH($C49,'Actual NPC (Total System)'!$C:$C,0),1)*$E49</f>
        <v>21708.258475006252</v>
      </c>
      <c r="S49" s="7"/>
    </row>
    <row r="50" spans="1:19" s="9" customFormat="1" ht="12.75">
      <c r="C50" s="22" t="s">
        <v>162</v>
      </c>
      <c r="D50" s="211" t="s">
        <v>194</v>
      </c>
      <c r="E50" s="210">
        <f>VLOOKUP(D50,'Actual Factors'!$A$4:$B$9,2,FALSE)</f>
        <v>7.1842025612899998E-2</v>
      </c>
      <c r="F50" s="82">
        <f t="shared" ref="F50" si="14">SUM(G50:R50)</f>
        <v>1641.8568191697889</v>
      </c>
      <c r="G50" s="83">
        <f>INDEX('Actual NPC (Total System)'!E:E,MATCH($C50,'Actual NPC (Total System)'!$C:$C,0),1)*$E50</f>
        <v>169.74546443713561</v>
      </c>
      <c r="H50" s="83">
        <f>INDEX('Actual NPC (Total System)'!F:F,MATCH($C50,'Actual NPC (Total System)'!$C:$C,0),1)*$E50</f>
        <v>175.92244179933272</v>
      </c>
      <c r="I50" s="83">
        <f>INDEX('Actual NPC (Total System)'!G:G,MATCH($C50,'Actual NPC (Total System)'!$C:$C,0),1)*$E50</f>
        <v>149.38543437843975</v>
      </c>
      <c r="J50" s="83">
        <f>INDEX('Actual NPC (Total System)'!H:H,MATCH($C50,'Actual NPC (Total System)'!$C:$C,0),1)*$E50</f>
        <v>184.0959090533124</v>
      </c>
      <c r="K50" s="83">
        <f>INDEX('Actual NPC (Total System)'!I:I,MATCH($C50,'Actual NPC (Total System)'!$C:$C,0),1)*$E50</f>
        <v>110.69922200614923</v>
      </c>
      <c r="L50" s="83">
        <f>INDEX('Actual NPC (Total System)'!J:J,MATCH($C50,'Actual NPC (Total System)'!$C:$C,0),1)*$E50</f>
        <v>84.085343617850427</v>
      </c>
      <c r="M50" s="83">
        <f>INDEX('Actual NPC (Total System)'!K:K,MATCH($C50,'Actual NPC (Total System)'!$C:$C,0),1)*$E50</f>
        <v>110.14316472790539</v>
      </c>
      <c r="N50" s="83">
        <f>INDEX('Actual NPC (Total System)'!L:L,MATCH($C50,'Actual NPC (Total System)'!$C:$C,0),1)*$E50</f>
        <v>126.64815169221301</v>
      </c>
      <c r="O50" s="83">
        <f>INDEX('Actual NPC (Total System)'!M:M,MATCH($C50,'Actual NPC (Total System)'!$C:$C,0),1)*$E50</f>
        <v>112.35805437755108</v>
      </c>
      <c r="P50" s="83">
        <f>INDEX('Actual NPC (Total System)'!N:N,MATCH($C50,'Actual NPC (Total System)'!$C:$C,0),1)*$E50</f>
        <v>111.43632118893757</v>
      </c>
      <c r="Q50" s="83">
        <f>INDEX('Actual NPC (Total System)'!O:O,MATCH($C50,'Actual NPC (Total System)'!$C:$C,0),1)*$E50</f>
        <v>139.49350587179953</v>
      </c>
      <c r="R50" s="83">
        <f>INDEX('Actual NPC (Total System)'!P:P,MATCH($C50,'Actual NPC (Total System)'!$C:$C,0),1)*$E50</f>
        <v>167.84380601916214</v>
      </c>
      <c r="S50" s="7"/>
    </row>
    <row r="51" spans="1:19" s="9" customFormat="1" ht="12.75">
      <c r="C51" s="22" t="s">
        <v>163</v>
      </c>
      <c r="D51" s="211" t="s">
        <v>194</v>
      </c>
      <c r="E51" s="210">
        <f>VLOOKUP(D51,'Actual Factors'!$A$4:$B$9,2,FALSE)</f>
        <v>7.1842025612899998E-2</v>
      </c>
      <c r="F51" s="82">
        <f t="shared" si="9"/>
        <v>0</v>
      </c>
      <c r="G51" s="83">
        <f>INDEX('Actual NPC (Total System)'!E:E,MATCH($C51,'Actual NPC (Total System)'!$C:$C,0),1)*$E51</f>
        <v>0</v>
      </c>
      <c r="H51" s="83">
        <f>INDEX('Actual NPC (Total System)'!F:F,MATCH($C51,'Actual NPC (Total System)'!$C:$C,0),1)*$E51</f>
        <v>0</v>
      </c>
      <c r="I51" s="83">
        <f>INDEX('Actual NPC (Total System)'!G:G,MATCH($C51,'Actual NPC (Total System)'!$C:$C,0),1)*$E51</f>
        <v>0</v>
      </c>
      <c r="J51" s="83">
        <f>INDEX('Actual NPC (Total System)'!H:H,MATCH($C51,'Actual NPC (Total System)'!$C:$C,0),1)*$E51</f>
        <v>0</v>
      </c>
      <c r="K51" s="83">
        <f>INDEX('Actual NPC (Total System)'!I:I,MATCH($C51,'Actual NPC (Total System)'!$C:$C,0),1)*$E51</f>
        <v>0</v>
      </c>
      <c r="L51" s="83">
        <f>INDEX('Actual NPC (Total System)'!J:J,MATCH($C51,'Actual NPC (Total System)'!$C:$C,0),1)*$E51</f>
        <v>0</v>
      </c>
      <c r="M51" s="83">
        <f>INDEX('Actual NPC (Total System)'!K:K,MATCH($C51,'Actual NPC (Total System)'!$C:$C,0),1)*$E51</f>
        <v>0</v>
      </c>
      <c r="N51" s="83">
        <f>INDEX('Actual NPC (Total System)'!L:L,MATCH($C51,'Actual NPC (Total System)'!$C:$C,0),1)*$E51</f>
        <v>0</v>
      </c>
      <c r="O51" s="83">
        <f>INDEX('Actual NPC (Total System)'!M:M,MATCH($C51,'Actual NPC (Total System)'!$C:$C,0),1)*$E51</f>
        <v>0</v>
      </c>
      <c r="P51" s="83">
        <f>INDEX('Actual NPC (Total System)'!N:N,MATCH($C51,'Actual NPC (Total System)'!$C:$C,0),1)*$E51</f>
        <v>0</v>
      </c>
      <c r="Q51" s="83">
        <f>INDEX('Actual NPC (Total System)'!O:O,MATCH($C51,'Actual NPC (Total System)'!$C:$C,0),1)*$E51</f>
        <v>0</v>
      </c>
      <c r="R51" s="83">
        <f>INDEX('Actual NPC (Total System)'!P:P,MATCH($C51,'Actual NPC (Total System)'!$C:$C,0),1)*$E51</f>
        <v>0</v>
      </c>
      <c r="S51" s="7"/>
    </row>
    <row r="52" spans="1:19" s="9" customFormat="1" ht="12.75">
      <c r="C52" s="22" t="s">
        <v>11</v>
      </c>
      <c r="D52" s="211" t="s">
        <v>195</v>
      </c>
      <c r="E52" s="210">
        <f>VLOOKUP(D52,'Actual Factors'!$A$4:$B$9,2,FALSE)</f>
        <v>7.7386335360771719E-2</v>
      </c>
      <c r="F52" s="82">
        <f t="shared" si="9"/>
        <v>1461715.4434537855</v>
      </c>
      <c r="G52" s="83">
        <f>INDEX('Actual NPC (Total System)'!E:E,MATCH($C52,'Actual NPC (Total System)'!$C:$C,0),1)*$E52</f>
        <v>182328.2120634655</v>
      </c>
      <c r="H52" s="83">
        <f>INDEX('Actual NPC (Total System)'!F:F,MATCH($C52,'Actual NPC (Total System)'!$C:$C,0),1)*$E52</f>
        <v>214190.24802391641</v>
      </c>
      <c r="I52" s="83">
        <f>INDEX('Actual NPC (Total System)'!G:G,MATCH($C52,'Actual NPC (Total System)'!$C:$C,0),1)*$E52</f>
        <v>144489.57138335067</v>
      </c>
      <c r="J52" s="83">
        <f>INDEX('Actual NPC (Total System)'!H:H,MATCH($C52,'Actual NPC (Total System)'!$C:$C,0),1)*$E52</f>
        <v>140387.72105936662</v>
      </c>
      <c r="K52" s="83">
        <f>INDEX('Actual NPC (Total System)'!I:I,MATCH($C52,'Actual NPC (Total System)'!$C:$C,0),1)*$E52</f>
        <v>71025.860367730813</v>
      </c>
      <c r="L52" s="83">
        <f>INDEX('Actual NPC (Total System)'!J:J,MATCH($C52,'Actual NPC (Total System)'!$C:$C,0),1)*$E52</f>
        <v>73918.947741329917</v>
      </c>
      <c r="M52" s="83">
        <f>INDEX('Actual NPC (Total System)'!K:K,MATCH($C52,'Actual NPC (Total System)'!$C:$C,0),1)*$E52</f>
        <v>68686.687357650342</v>
      </c>
      <c r="N52" s="83">
        <f>INDEX('Actual NPC (Total System)'!L:L,MATCH($C52,'Actual NPC (Total System)'!$C:$C,0),1)*$E52</f>
        <v>72120.29042466369</v>
      </c>
      <c r="O52" s="83">
        <f>INDEX('Actual NPC (Total System)'!M:M,MATCH($C52,'Actual NPC (Total System)'!$C:$C,0),1)*$E52</f>
        <v>74637.805661626538</v>
      </c>
      <c r="P52" s="83">
        <f>INDEX('Actual NPC (Total System)'!N:N,MATCH($C52,'Actual NPC (Total System)'!$C:$C,0),1)*$E52</f>
        <v>70886.571154988254</v>
      </c>
      <c r="Q52" s="83">
        <f>INDEX('Actual NPC (Total System)'!O:O,MATCH($C52,'Actual NPC (Total System)'!$C:$C,0),1)*$E52</f>
        <v>186063.1760930942</v>
      </c>
      <c r="R52" s="83">
        <f>INDEX('Actual NPC (Total System)'!P:P,MATCH($C52,'Actual NPC (Total System)'!$C:$C,0),1)*$E52</f>
        <v>162980.35212260249</v>
      </c>
      <c r="S52" s="7"/>
    </row>
    <row r="53" spans="1:19" s="9" customFormat="1" ht="12.75">
      <c r="C53" s="22" t="s">
        <v>91</v>
      </c>
      <c r="D53" s="211" t="s">
        <v>195</v>
      </c>
      <c r="E53" s="210">
        <f>VLOOKUP(D53,'Actual Factors'!$A$4:$B$9,2,FALSE)</f>
        <v>7.7386335360771719E-2</v>
      </c>
      <c r="F53" s="82">
        <f t="shared" si="9"/>
        <v>3006494.2985338122</v>
      </c>
      <c r="G53" s="83">
        <f>INDEX('Actual NPC (Total System)'!E:E,MATCH($C53,'Actual NPC (Total System)'!$C:$C,0),1)*$E53</f>
        <v>357085.88222375436</v>
      </c>
      <c r="H53" s="83">
        <f>INDEX('Actual NPC (Total System)'!F:F,MATCH($C53,'Actual NPC (Total System)'!$C:$C,0),1)*$E53</f>
        <v>428109.77388311352</v>
      </c>
      <c r="I53" s="83">
        <f>INDEX('Actual NPC (Total System)'!G:G,MATCH($C53,'Actual NPC (Total System)'!$C:$C,0),1)*$E53</f>
        <v>288125.13425487728</v>
      </c>
      <c r="J53" s="83">
        <f>INDEX('Actual NPC (Total System)'!H:H,MATCH($C53,'Actual NPC (Total System)'!$C:$C,0),1)*$E53</f>
        <v>274706.16881020152</v>
      </c>
      <c r="K53" s="83">
        <f>INDEX('Actual NPC (Total System)'!I:I,MATCH($C53,'Actual NPC (Total System)'!$C:$C,0),1)*$E53</f>
        <v>179464.69710406117</v>
      </c>
      <c r="L53" s="83">
        <f>INDEX('Actual NPC (Total System)'!J:J,MATCH($C53,'Actual NPC (Total System)'!$C:$C,0),1)*$E53</f>
        <v>157540.30401143577</v>
      </c>
      <c r="M53" s="83">
        <f>INDEX('Actual NPC (Total System)'!K:K,MATCH($C53,'Actual NPC (Total System)'!$C:$C,0),1)*$E53</f>
        <v>120841.01228661396</v>
      </c>
      <c r="N53" s="83">
        <f>INDEX('Actual NPC (Total System)'!L:L,MATCH($C53,'Actual NPC (Total System)'!$C:$C,0),1)*$E53</f>
        <v>151544.30318067703</v>
      </c>
      <c r="O53" s="83">
        <f>INDEX('Actual NPC (Total System)'!M:M,MATCH($C53,'Actual NPC (Total System)'!$C:$C,0),1)*$E53</f>
        <v>161259.87125578106</v>
      </c>
      <c r="P53" s="83">
        <f>INDEX('Actual NPC (Total System)'!N:N,MATCH($C53,'Actual NPC (Total System)'!$C:$C,0),1)*$E53</f>
        <v>162590.32731397427</v>
      </c>
      <c r="Q53" s="83">
        <f>INDEX('Actual NPC (Total System)'!O:O,MATCH($C53,'Actual NPC (Total System)'!$C:$C,0),1)*$E53</f>
        <v>365875.43689743447</v>
      </c>
      <c r="R53" s="83">
        <f>INDEX('Actual NPC (Total System)'!P:P,MATCH($C53,'Actual NPC (Total System)'!$C:$C,0),1)*$E53</f>
        <v>359351.3873118881</v>
      </c>
      <c r="S53" s="7"/>
    </row>
    <row r="54" spans="1:19" s="9" customFormat="1" ht="12.75">
      <c r="C54" s="22" t="s">
        <v>92</v>
      </c>
      <c r="D54" s="211" t="s">
        <v>195</v>
      </c>
      <c r="E54" s="210">
        <f>VLOOKUP(D54,'Actual Factors'!$A$4:$B$9,2,FALSE)</f>
        <v>7.7386335360771719E-2</v>
      </c>
      <c r="F54" s="82">
        <f t="shared" si="9"/>
        <v>662143.15362033865</v>
      </c>
      <c r="G54" s="83">
        <f>INDEX('Actual NPC (Total System)'!E:E,MATCH($C54,'Actual NPC (Total System)'!$C:$C,0),1)*$E54</f>
        <v>45202.010077170504</v>
      </c>
      <c r="H54" s="83">
        <f>INDEX('Actual NPC (Total System)'!F:F,MATCH($C54,'Actual NPC (Total System)'!$C:$C,0),1)*$E54</f>
        <v>67097.955952917298</v>
      </c>
      <c r="I54" s="83">
        <f>INDEX('Actual NPC (Total System)'!G:G,MATCH($C54,'Actual NPC (Total System)'!$C:$C,0),1)*$E54</f>
        <v>101546.27032634258</v>
      </c>
      <c r="J54" s="83">
        <f>INDEX('Actual NPC (Total System)'!H:H,MATCH($C54,'Actual NPC (Total System)'!$C:$C,0),1)*$E54</f>
        <v>66747.201614031233</v>
      </c>
      <c r="K54" s="83">
        <f>INDEX('Actual NPC (Total System)'!I:I,MATCH($C54,'Actual NPC (Total System)'!$C:$C,0),1)*$E54</f>
        <v>42653.257072075925</v>
      </c>
      <c r="L54" s="83">
        <f>INDEX('Actual NPC (Total System)'!J:J,MATCH($C54,'Actual NPC (Total System)'!$C:$C,0),1)*$E54</f>
        <v>32337.176451615756</v>
      </c>
      <c r="M54" s="83">
        <f>INDEX('Actual NPC (Total System)'!K:K,MATCH($C54,'Actual NPC (Total System)'!$C:$C,0),1)*$E54</f>
        <v>50812.320507944569</v>
      </c>
      <c r="N54" s="83">
        <f>INDEX('Actual NPC (Total System)'!L:L,MATCH($C54,'Actual NPC (Total System)'!$C:$C,0),1)*$E54</f>
        <v>53956.371767118646</v>
      </c>
      <c r="O54" s="83">
        <f>INDEX('Actual NPC (Total System)'!M:M,MATCH($C54,'Actual NPC (Total System)'!$C:$C,0),1)*$E54</f>
        <v>43241.493823053759</v>
      </c>
      <c r="P54" s="83">
        <f>INDEX('Actual NPC (Total System)'!N:N,MATCH($C54,'Actual NPC (Total System)'!$C:$C,0),1)*$E54</f>
        <v>46790.057386698951</v>
      </c>
      <c r="Q54" s="83">
        <f>INDEX('Actual NPC (Total System)'!O:O,MATCH($C54,'Actual NPC (Total System)'!$C:$C,0),1)*$E54</f>
        <v>58345.716970148089</v>
      </c>
      <c r="R54" s="83">
        <f>INDEX('Actual NPC (Total System)'!P:P,MATCH($C54,'Actual NPC (Total System)'!$C:$C,0),1)*$E54</f>
        <v>53413.321671221318</v>
      </c>
      <c r="S54" s="7"/>
    </row>
    <row r="55" spans="1:19" s="9" customFormat="1" ht="12.75">
      <c r="C55" s="22"/>
      <c r="D55" s="20"/>
      <c r="E55" s="41"/>
      <c r="F55" s="118"/>
      <c r="G55" s="118"/>
      <c r="H55" s="118"/>
      <c r="I55" s="118"/>
      <c r="J55" s="118"/>
      <c r="K55" s="118"/>
      <c r="L55" s="118"/>
      <c r="M55" s="118"/>
      <c r="N55" s="118"/>
      <c r="O55" s="118"/>
      <c r="P55" s="118"/>
      <c r="Q55" s="118"/>
      <c r="R55" s="118"/>
      <c r="S55" s="7"/>
    </row>
    <row r="56" spans="1:19" s="9" customFormat="1" ht="12.75">
      <c r="A56" s="21"/>
      <c r="B56" s="24" t="s">
        <v>93</v>
      </c>
      <c r="C56" s="22"/>
      <c r="D56" s="15"/>
      <c r="E56" s="41"/>
      <c r="F56" s="85">
        <f>SUM(G56:R56)</f>
        <v>11674093.676695963</v>
      </c>
      <c r="G56" s="84">
        <f t="shared" ref="G56:R56" si="15">SUM(G26:G55)</f>
        <v>1087207.0091464801</v>
      </c>
      <c r="H56" s="84">
        <f t="shared" si="15"/>
        <v>1255824.7815222074</v>
      </c>
      <c r="I56" s="84">
        <f t="shared" si="15"/>
        <v>1112603.2111840162</v>
      </c>
      <c r="J56" s="84">
        <f t="shared" si="15"/>
        <v>1081405.6509641449</v>
      </c>
      <c r="K56" s="84">
        <f t="shared" si="15"/>
        <v>864797.57019843278</v>
      </c>
      <c r="L56" s="84">
        <f t="shared" si="15"/>
        <v>821118.54956872179</v>
      </c>
      <c r="M56" s="84">
        <f t="shared" si="15"/>
        <v>823753.84865009796</v>
      </c>
      <c r="N56" s="84">
        <f t="shared" si="15"/>
        <v>819841.75042364048</v>
      </c>
      <c r="O56" s="84">
        <f t="shared" si="15"/>
        <v>815713.94169069594</v>
      </c>
      <c r="P56" s="84">
        <f t="shared" si="15"/>
        <v>769595.20612054935</v>
      </c>
      <c r="Q56" s="84">
        <f t="shared" si="15"/>
        <v>1136300.9736277121</v>
      </c>
      <c r="R56" s="84">
        <f t="shared" si="15"/>
        <v>1085931.1835992627</v>
      </c>
      <c r="S56" s="7"/>
    </row>
    <row r="57" spans="1:19" s="9" customFormat="1" ht="12.75">
      <c r="C57" s="22"/>
      <c r="E57" s="41"/>
      <c r="F57" s="15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7"/>
    </row>
    <row r="58" spans="1:19" s="9" customFormat="1" ht="12.75">
      <c r="A58" s="21"/>
      <c r="B58" s="66" t="s">
        <v>12</v>
      </c>
      <c r="C58" s="22"/>
      <c r="D58" s="15"/>
      <c r="E58" s="41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7"/>
    </row>
    <row r="59" spans="1:19" s="9" customFormat="1" ht="12.75">
      <c r="B59" s="15"/>
      <c r="C59" s="22" t="s">
        <v>13</v>
      </c>
      <c r="D59" s="211" t="s">
        <v>169</v>
      </c>
      <c r="E59" s="210">
        <f>VLOOKUP(D59,'Actual Factors'!$A$4:$B$9,2,FALSE)</f>
        <v>0</v>
      </c>
      <c r="F59" s="84">
        <f>SUM(G59:R59)</f>
        <v>0</v>
      </c>
      <c r="G59" s="85">
        <f>INDEX('Actual NPC (Total System)'!E:E,MATCH($C59,'Actual NPC (Total System)'!$C:$C,0),1)*$E59</f>
        <v>0</v>
      </c>
      <c r="H59" s="85">
        <f>INDEX('Actual NPC (Total System)'!F:F,MATCH($C59,'Actual NPC (Total System)'!$C:$C,0),1)*$E59</f>
        <v>0</v>
      </c>
      <c r="I59" s="85">
        <f>INDEX('Actual NPC (Total System)'!G:G,MATCH($C59,'Actual NPC (Total System)'!$C:$C,0),1)*$E59</f>
        <v>0</v>
      </c>
      <c r="J59" s="85">
        <f>INDEX('Actual NPC (Total System)'!H:H,MATCH($C59,'Actual NPC (Total System)'!$C:$C,0),1)*$E59</f>
        <v>0</v>
      </c>
      <c r="K59" s="85">
        <f>INDEX('Actual NPC (Total System)'!I:I,MATCH($C59,'Actual NPC (Total System)'!$C:$C,0),1)*$E59</f>
        <v>0</v>
      </c>
      <c r="L59" s="85">
        <f>INDEX('Actual NPC (Total System)'!J:J,MATCH($C59,'Actual NPC (Total System)'!$C:$C,0),1)*$E59</f>
        <v>0</v>
      </c>
      <c r="M59" s="85">
        <f>INDEX('Actual NPC (Total System)'!K:K,MATCH($C59,'Actual NPC (Total System)'!$C:$C,0),1)*$E59</f>
        <v>0</v>
      </c>
      <c r="N59" s="85">
        <f>INDEX('Actual NPC (Total System)'!L:L,MATCH($C59,'Actual NPC (Total System)'!$C:$C,0),1)*$E59</f>
        <v>0</v>
      </c>
      <c r="O59" s="85">
        <f>INDEX('Actual NPC (Total System)'!M:M,MATCH($C59,'Actual NPC (Total System)'!$C:$C,0),1)*$E59</f>
        <v>0</v>
      </c>
      <c r="P59" s="85">
        <f>INDEX('Actual NPC (Total System)'!N:N,MATCH($C59,'Actual NPC (Total System)'!$C:$C,0),1)*$E59</f>
        <v>0</v>
      </c>
      <c r="Q59" s="85">
        <f>INDEX('Actual NPC (Total System)'!O:O,MATCH($C59,'Actual NPC (Total System)'!$C:$C,0),1)*$E59</f>
        <v>0</v>
      </c>
      <c r="R59" s="85">
        <f>INDEX('Actual NPC (Total System)'!P:P,MATCH($C59,'Actual NPC (Total System)'!$C:$C,0),1)*$E59</f>
        <v>0</v>
      </c>
      <c r="S59" s="7"/>
    </row>
    <row r="60" spans="1:19" s="9" customFormat="1" ht="12.75">
      <c r="B60" s="14"/>
      <c r="C60" s="22" t="s">
        <v>14</v>
      </c>
      <c r="D60" s="211" t="s">
        <v>169</v>
      </c>
      <c r="E60" s="210">
        <f>VLOOKUP(D60,'Actual Factors'!$A$4:$B$9,2,FALSE)</f>
        <v>0</v>
      </c>
      <c r="F60" s="82">
        <f>SUM(G60:R60)</f>
        <v>0</v>
      </c>
      <c r="G60" s="83">
        <f>INDEX('Actual NPC (Total System)'!E:E,MATCH($C60,'Actual NPC (Total System)'!$C:$C,0),1)*$E60</f>
        <v>0</v>
      </c>
      <c r="H60" s="83">
        <f>INDEX('Actual NPC (Total System)'!F:F,MATCH($C60,'Actual NPC (Total System)'!$C:$C,0),1)*$E60</f>
        <v>0</v>
      </c>
      <c r="I60" s="83">
        <f>INDEX('Actual NPC (Total System)'!G:G,MATCH($C60,'Actual NPC (Total System)'!$C:$C,0),1)*$E60</f>
        <v>0</v>
      </c>
      <c r="J60" s="83">
        <f>INDEX('Actual NPC (Total System)'!H:H,MATCH($C60,'Actual NPC (Total System)'!$C:$C,0),1)*$E60</f>
        <v>0</v>
      </c>
      <c r="K60" s="83">
        <f>INDEX('Actual NPC (Total System)'!I:I,MATCH($C60,'Actual NPC (Total System)'!$C:$C,0),1)*$E60</f>
        <v>0</v>
      </c>
      <c r="L60" s="83">
        <f>INDEX('Actual NPC (Total System)'!J:J,MATCH($C60,'Actual NPC (Total System)'!$C:$C,0),1)*$E60</f>
        <v>0</v>
      </c>
      <c r="M60" s="83">
        <f>INDEX('Actual NPC (Total System)'!K:K,MATCH($C60,'Actual NPC (Total System)'!$C:$C,0),1)*$E60</f>
        <v>0</v>
      </c>
      <c r="N60" s="83">
        <f>INDEX('Actual NPC (Total System)'!L:L,MATCH($C60,'Actual NPC (Total System)'!$C:$C,0),1)*$E60</f>
        <v>0</v>
      </c>
      <c r="O60" s="83">
        <f>INDEX('Actual NPC (Total System)'!M:M,MATCH($C60,'Actual NPC (Total System)'!$C:$C,0),1)*$E60</f>
        <v>0</v>
      </c>
      <c r="P60" s="83">
        <f>INDEX('Actual NPC (Total System)'!N:N,MATCH($C60,'Actual NPC (Total System)'!$C:$C,0),1)*$E60</f>
        <v>0</v>
      </c>
      <c r="Q60" s="83">
        <f>INDEX('Actual NPC (Total System)'!O:O,MATCH($C60,'Actual NPC (Total System)'!$C:$C,0),1)*$E60</f>
        <v>0</v>
      </c>
      <c r="R60" s="83">
        <f>INDEX('Actual NPC (Total System)'!P:P,MATCH($C60,'Actual NPC (Total System)'!$C:$C,0),1)*$E60</f>
        <v>0</v>
      </c>
      <c r="S60" s="7"/>
    </row>
    <row r="61" spans="1:19" s="9" customFormat="1" ht="12.75">
      <c r="B61" s="14"/>
      <c r="C61" s="22" t="s">
        <v>15</v>
      </c>
      <c r="D61" s="211" t="s">
        <v>169</v>
      </c>
      <c r="E61" s="210">
        <f>VLOOKUP(D61,'Actual Factors'!$A$4:$B$9,2,FALSE)</f>
        <v>0</v>
      </c>
      <c r="F61" s="82">
        <f>SUM(G61:R61)</f>
        <v>0</v>
      </c>
      <c r="G61" s="83">
        <f>INDEX('Actual NPC (Total System)'!E:E,MATCH($C61,'Actual NPC (Total System)'!$C:$C,0),1)*$E61</f>
        <v>0</v>
      </c>
      <c r="H61" s="83">
        <f>INDEX('Actual NPC (Total System)'!F:F,MATCH($C61,'Actual NPC (Total System)'!$C:$C,0),1)*$E61</f>
        <v>0</v>
      </c>
      <c r="I61" s="83">
        <f>INDEX('Actual NPC (Total System)'!G:G,MATCH($C61,'Actual NPC (Total System)'!$C:$C,0),1)*$E61</f>
        <v>0</v>
      </c>
      <c r="J61" s="83">
        <f>INDEX('Actual NPC (Total System)'!H:H,MATCH($C61,'Actual NPC (Total System)'!$C:$C,0),1)*$E61</f>
        <v>0</v>
      </c>
      <c r="K61" s="83">
        <f>INDEX('Actual NPC (Total System)'!I:I,MATCH($C61,'Actual NPC (Total System)'!$C:$C,0),1)*$E61</f>
        <v>0</v>
      </c>
      <c r="L61" s="83">
        <f>INDEX('Actual NPC (Total System)'!J:J,MATCH($C61,'Actual NPC (Total System)'!$C:$C,0),1)*$E61</f>
        <v>0</v>
      </c>
      <c r="M61" s="83">
        <f>INDEX('Actual NPC (Total System)'!K:K,MATCH($C61,'Actual NPC (Total System)'!$C:$C,0),1)*$E61</f>
        <v>0</v>
      </c>
      <c r="N61" s="83">
        <f>INDEX('Actual NPC (Total System)'!L:L,MATCH($C61,'Actual NPC (Total System)'!$C:$C,0),1)*$E61</f>
        <v>0</v>
      </c>
      <c r="O61" s="83">
        <f>INDEX('Actual NPC (Total System)'!M:M,MATCH($C61,'Actual NPC (Total System)'!$C:$C,0),1)*$E61</f>
        <v>0</v>
      </c>
      <c r="P61" s="83">
        <f>INDEX('Actual NPC (Total System)'!N:N,MATCH($C61,'Actual NPC (Total System)'!$C:$C,0),1)*$E61</f>
        <v>0</v>
      </c>
      <c r="Q61" s="83">
        <f>INDEX('Actual NPC (Total System)'!O:O,MATCH($C61,'Actual NPC (Total System)'!$C:$C,0),1)*$E61</f>
        <v>0</v>
      </c>
      <c r="R61" s="83">
        <f>INDEX('Actual NPC (Total System)'!P:P,MATCH($C61,'Actual NPC (Total System)'!$C:$C,0),1)*$E61</f>
        <v>0</v>
      </c>
      <c r="S61" s="7"/>
    </row>
    <row r="62" spans="1:19" s="9" customFormat="1" ht="12.75">
      <c r="B62" s="14"/>
      <c r="C62" s="22" t="s">
        <v>16</v>
      </c>
      <c r="D62" s="211" t="s">
        <v>169</v>
      </c>
      <c r="E62" s="210">
        <f>VLOOKUP(D62,'Actual Factors'!$A$4:$B$9,2,FALSE)</f>
        <v>0</v>
      </c>
      <c r="F62" s="82">
        <f>SUM(G62:R62)</f>
        <v>0</v>
      </c>
      <c r="G62" s="83">
        <f>INDEX('Actual NPC (Total System)'!E:E,MATCH($C62,'Actual NPC (Total System)'!$C:$C,0),1)*$E62</f>
        <v>0</v>
      </c>
      <c r="H62" s="83">
        <f>INDEX('Actual NPC (Total System)'!F:F,MATCH($C62,'Actual NPC (Total System)'!$C:$C,0),1)*$E62</f>
        <v>0</v>
      </c>
      <c r="I62" s="83">
        <f>INDEX('Actual NPC (Total System)'!G:G,MATCH($C62,'Actual NPC (Total System)'!$C:$C,0),1)*$E62</f>
        <v>0</v>
      </c>
      <c r="J62" s="83">
        <f>INDEX('Actual NPC (Total System)'!H:H,MATCH($C62,'Actual NPC (Total System)'!$C:$C,0),1)*$E62</f>
        <v>0</v>
      </c>
      <c r="K62" s="83">
        <f>INDEX('Actual NPC (Total System)'!I:I,MATCH($C62,'Actual NPC (Total System)'!$C:$C,0),1)*$E62</f>
        <v>0</v>
      </c>
      <c r="L62" s="83">
        <f>INDEX('Actual NPC (Total System)'!J:J,MATCH($C62,'Actual NPC (Total System)'!$C:$C,0),1)*$E62</f>
        <v>0</v>
      </c>
      <c r="M62" s="83">
        <f>INDEX('Actual NPC (Total System)'!K:K,MATCH($C62,'Actual NPC (Total System)'!$C:$C,0),1)*$E62</f>
        <v>0</v>
      </c>
      <c r="N62" s="83">
        <f>INDEX('Actual NPC (Total System)'!L:L,MATCH($C62,'Actual NPC (Total System)'!$C:$C,0),1)*$E62</f>
        <v>0</v>
      </c>
      <c r="O62" s="83">
        <f>INDEX('Actual NPC (Total System)'!M:M,MATCH($C62,'Actual NPC (Total System)'!$C:$C,0),1)*$E62</f>
        <v>0</v>
      </c>
      <c r="P62" s="83">
        <f>INDEX('Actual NPC (Total System)'!N:N,MATCH($C62,'Actual NPC (Total System)'!$C:$C,0),1)*$E62</f>
        <v>0</v>
      </c>
      <c r="Q62" s="83">
        <f>INDEX('Actual NPC (Total System)'!O:O,MATCH($C62,'Actual NPC (Total System)'!$C:$C,0),1)*$E62</f>
        <v>0</v>
      </c>
      <c r="R62" s="83">
        <f>INDEX('Actual NPC (Total System)'!P:P,MATCH($C62,'Actual NPC (Total System)'!$C:$C,0),1)*$E62</f>
        <v>0</v>
      </c>
      <c r="S62" s="7"/>
    </row>
    <row r="63" spans="1:19" s="9" customFormat="1" ht="12.75">
      <c r="C63" s="22" t="s">
        <v>17</v>
      </c>
      <c r="D63" s="211" t="s">
        <v>200</v>
      </c>
      <c r="E63" s="209">
        <f>VLOOKUP(D63,'Actual Factors'!$A$4:$B$9,2,FALSE)</f>
        <v>1</v>
      </c>
      <c r="F63" s="82">
        <f>SUM(G63:R63)</f>
        <v>352244.16</v>
      </c>
      <c r="G63" s="83">
        <f>INDEX('Actual NPC (Total System)'!E:E,MATCH($C63,'Actual NPC (Total System)'!$C:$C,0),1)*$E63</f>
        <v>0</v>
      </c>
      <c r="H63" s="83">
        <f>INDEX('Actual NPC (Total System)'!F:F,MATCH($C63,'Actual NPC (Total System)'!$C:$C,0),1)*$E63</f>
        <v>0</v>
      </c>
      <c r="I63" s="83">
        <f>INDEX('Actual NPC (Total System)'!G:G,MATCH($C63,'Actual NPC (Total System)'!$C:$C,0),1)*$E63</f>
        <v>0</v>
      </c>
      <c r="J63" s="83">
        <f>INDEX('Actual NPC (Total System)'!H:H,MATCH($C63,'Actual NPC (Total System)'!$C:$C,0),1)*$E63</f>
        <v>483.85</v>
      </c>
      <c r="K63" s="83">
        <f>INDEX('Actual NPC (Total System)'!I:I,MATCH($C63,'Actual NPC (Total System)'!$C:$C,0),1)*$E63</f>
        <v>14857.73</v>
      </c>
      <c r="L63" s="83">
        <f>INDEX('Actual NPC (Total System)'!J:J,MATCH($C63,'Actual NPC (Total System)'!$C:$C,0),1)*$E63</f>
        <v>94795.39</v>
      </c>
      <c r="M63" s="83">
        <f>INDEX('Actual NPC (Total System)'!K:K,MATCH($C63,'Actual NPC (Total System)'!$C:$C,0),1)*$E63</f>
        <v>100742.7</v>
      </c>
      <c r="N63" s="83">
        <f>INDEX('Actual NPC (Total System)'!L:L,MATCH($C63,'Actual NPC (Total System)'!$C:$C,0),1)*$E63</f>
        <v>94895.38</v>
      </c>
      <c r="O63" s="83">
        <f>INDEX('Actual NPC (Total System)'!M:M,MATCH($C63,'Actual NPC (Total System)'!$C:$C,0),1)*$E63</f>
        <v>46009.19</v>
      </c>
      <c r="P63" s="83">
        <f>INDEX('Actual NPC (Total System)'!N:N,MATCH($C63,'Actual NPC (Total System)'!$C:$C,0),1)*$E63</f>
        <v>459.92</v>
      </c>
      <c r="Q63" s="83">
        <f>INDEX('Actual NPC (Total System)'!O:O,MATCH($C63,'Actual NPC (Total System)'!$C:$C,0),1)*$E63</f>
        <v>0</v>
      </c>
      <c r="R63" s="83">
        <f>INDEX('Actual NPC (Total System)'!P:P,MATCH($C63,'Actual NPC (Total System)'!$C:$C,0),1)*$E63</f>
        <v>0</v>
      </c>
      <c r="S63" s="7"/>
    </row>
    <row r="64" spans="1:19" s="9" customFormat="1" ht="12.75">
      <c r="C64" s="22" t="s">
        <v>18</v>
      </c>
      <c r="D64" s="211" t="s">
        <v>169</v>
      </c>
      <c r="E64" s="210">
        <f>VLOOKUP(D64,'Actual Factors'!$A$4:$B$9,2,FALSE)</f>
        <v>0</v>
      </c>
      <c r="F64" s="82">
        <f t="shared" ref="F64:F69" si="16">SUM(G64:R64)</f>
        <v>0</v>
      </c>
      <c r="G64" s="83">
        <f>INDEX('Actual NPC (Total System)'!E:E,MATCH($C64,'Actual NPC (Total System)'!$C:$C,0),1)*$E64</f>
        <v>0</v>
      </c>
      <c r="H64" s="83">
        <f>INDEX('Actual NPC (Total System)'!F:F,MATCH($C64,'Actual NPC (Total System)'!$C:$C,0),1)*$E64</f>
        <v>0</v>
      </c>
      <c r="I64" s="83">
        <f>INDEX('Actual NPC (Total System)'!G:G,MATCH($C64,'Actual NPC (Total System)'!$C:$C,0),1)*$E64</f>
        <v>0</v>
      </c>
      <c r="J64" s="83">
        <f>INDEX('Actual NPC (Total System)'!H:H,MATCH($C64,'Actual NPC (Total System)'!$C:$C,0),1)*$E64</f>
        <v>0</v>
      </c>
      <c r="K64" s="83">
        <f>INDEX('Actual NPC (Total System)'!I:I,MATCH($C64,'Actual NPC (Total System)'!$C:$C,0),1)*$E64</f>
        <v>0</v>
      </c>
      <c r="L64" s="83">
        <f>INDEX('Actual NPC (Total System)'!J:J,MATCH($C64,'Actual NPC (Total System)'!$C:$C,0),1)*$E64</f>
        <v>0</v>
      </c>
      <c r="M64" s="83">
        <f>INDEX('Actual NPC (Total System)'!K:K,MATCH($C64,'Actual NPC (Total System)'!$C:$C,0),1)*$E64</f>
        <v>0</v>
      </c>
      <c r="N64" s="83">
        <f>INDEX('Actual NPC (Total System)'!L:L,MATCH($C64,'Actual NPC (Total System)'!$C:$C,0),1)*$E64</f>
        <v>0</v>
      </c>
      <c r="O64" s="83">
        <f>INDEX('Actual NPC (Total System)'!M:M,MATCH($C64,'Actual NPC (Total System)'!$C:$C,0),1)*$E64</f>
        <v>0</v>
      </c>
      <c r="P64" s="83">
        <f>INDEX('Actual NPC (Total System)'!N:N,MATCH($C64,'Actual NPC (Total System)'!$C:$C,0),1)*$E64</f>
        <v>0</v>
      </c>
      <c r="Q64" s="83">
        <f>INDEX('Actual NPC (Total System)'!O:O,MATCH($C64,'Actual NPC (Total System)'!$C:$C,0),1)*$E64</f>
        <v>0</v>
      </c>
      <c r="R64" s="83">
        <f>INDEX('Actual NPC (Total System)'!P:P,MATCH($C64,'Actual NPC (Total System)'!$C:$C,0),1)*$E64</f>
        <v>0</v>
      </c>
      <c r="S64" s="7"/>
    </row>
    <row r="65" spans="3:19" s="9" customFormat="1" ht="12.75">
      <c r="C65" s="22" t="s">
        <v>94</v>
      </c>
      <c r="D65" s="211" t="s">
        <v>169</v>
      </c>
      <c r="E65" s="210">
        <f>VLOOKUP(D65,'Actual Factors'!$A$4:$B$9,2,FALSE)</f>
        <v>0</v>
      </c>
      <c r="F65" s="82">
        <f t="shared" si="16"/>
        <v>0</v>
      </c>
      <c r="G65" s="83">
        <f>INDEX('Actual NPC (Total System)'!E:E,MATCH($C65,'Actual NPC (Total System)'!$C:$C,0),1)*$E65</f>
        <v>0</v>
      </c>
      <c r="H65" s="83">
        <f>INDEX('Actual NPC (Total System)'!F:F,MATCH($C65,'Actual NPC (Total System)'!$C:$C,0),1)*$E65</f>
        <v>0</v>
      </c>
      <c r="I65" s="83">
        <f>INDEX('Actual NPC (Total System)'!G:G,MATCH($C65,'Actual NPC (Total System)'!$C:$C,0),1)*$E65</f>
        <v>0</v>
      </c>
      <c r="J65" s="83">
        <f>INDEX('Actual NPC (Total System)'!H:H,MATCH($C65,'Actual NPC (Total System)'!$C:$C,0),1)*$E65</f>
        <v>0</v>
      </c>
      <c r="K65" s="83">
        <f>INDEX('Actual NPC (Total System)'!I:I,MATCH($C65,'Actual NPC (Total System)'!$C:$C,0),1)*$E65</f>
        <v>0</v>
      </c>
      <c r="L65" s="83">
        <f>INDEX('Actual NPC (Total System)'!J:J,MATCH($C65,'Actual NPC (Total System)'!$C:$C,0),1)*$E65</f>
        <v>0</v>
      </c>
      <c r="M65" s="83">
        <f>INDEX('Actual NPC (Total System)'!K:K,MATCH($C65,'Actual NPC (Total System)'!$C:$C,0),1)*$E65</f>
        <v>0</v>
      </c>
      <c r="N65" s="83">
        <f>INDEX('Actual NPC (Total System)'!L:L,MATCH($C65,'Actual NPC (Total System)'!$C:$C,0),1)*$E65</f>
        <v>0</v>
      </c>
      <c r="O65" s="83">
        <f>INDEX('Actual NPC (Total System)'!M:M,MATCH($C65,'Actual NPC (Total System)'!$C:$C,0),1)*$E65</f>
        <v>0</v>
      </c>
      <c r="P65" s="83">
        <f>INDEX('Actual NPC (Total System)'!N:N,MATCH($C65,'Actual NPC (Total System)'!$C:$C,0),1)*$E65</f>
        <v>0</v>
      </c>
      <c r="Q65" s="83">
        <f>INDEX('Actual NPC (Total System)'!O:O,MATCH($C65,'Actual NPC (Total System)'!$C:$C,0),1)*$E65</f>
        <v>0</v>
      </c>
      <c r="R65" s="83">
        <f>INDEX('Actual NPC (Total System)'!P:P,MATCH($C65,'Actual NPC (Total System)'!$C:$C,0),1)*$E65</f>
        <v>0</v>
      </c>
      <c r="S65" s="7"/>
    </row>
    <row r="66" spans="3:19" s="9" customFormat="1" ht="12" customHeight="1">
      <c r="C66" s="22" t="s">
        <v>134</v>
      </c>
      <c r="D66" s="211" t="s">
        <v>169</v>
      </c>
      <c r="E66" s="210">
        <f>VLOOKUP(D66,'Actual Factors'!$A$4:$B$9,2,FALSE)</f>
        <v>0</v>
      </c>
      <c r="F66" s="82">
        <f t="shared" si="16"/>
        <v>0</v>
      </c>
      <c r="G66" s="83">
        <f>INDEX('Actual NPC (Total System)'!E:E,MATCH($C66,'Actual NPC (Total System)'!$C:$C,0),1)*$E66</f>
        <v>0</v>
      </c>
      <c r="H66" s="83">
        <f>INDEX('Actual NPC (Total System)'!F:F,MATCH($C66,'Actual NPC (Total System)'!$C:$C,0),1)*$E66</f>
        <v>0</v>
      </c>
      <c r="I66" s="83">
        <f>INDEX('Actual NPC (Total System)'!G:G,MATCH($C66,'Actual NPC (Total System)'!$C:$C,0),1)*$E66</f>
        <v>0</v>
      </c>
      <c r="J66" s="83">
        <f>INDEX('Actual NPC (Total System)'!H:H,MATCH($C66,'Actual NPC (Total System)'!$C:$C,0),1)*$E66</f>
        <v>0</v>
      </c>
      <c r="K66" s="83">
        <f>INDEX('Actual NPC (Total System)'!I:I,MATCH($C66,'Actual NPC (Total System)'!$C:$C,0),1)*$E66</f>
        <v>0</v>
      </c>
      <c r="L66" s="83">
        <f>INDEX('Actual NPC (Total System)'!J:J,MATCH($C66,'Actual NPC (Total System)'!$C:$C,0),1)*$E66</f>
        <v>0</v>
      </c>
      <c r="M66" s="83">
        <f>INDEX('Actual NPC (Total System)'!K:K,MATCH($C66,'Actual NPC (Total System)'!$C:$C,0),1)*$E66</f>
        <v>0</v>
      </c>
      <c r="N66" s="83">
        <f>INDEX('Actual NPC (Total System)'!L:L,MATCH($C66,'Actual NPC (Total System)'!$C:$C,0),1)*$E66</f>
        <v>0</v>
      </c>
      <c r="O66" s="83">
        <f>INDEX('Actual NPC (Total System)'!M:M,MATCH($C66,'Actual NPC (Total System)'!$C:$C,0),1)*$E66</f>
        <v>0</v>
      </c>
      <c r="P66" s="83">
        <f>INDEX('Actual NPC (Total System)'!N:N,MATCH($C66,'Actual NPC (Total System)'!$C:$C,0),1)*$E66</f>
        <v>0</v>
      </c>
      <c r="Q66" s="83">
        <f>INDEX('Actual NPC (Total System)'!O:O,MATCH($C66,'Actual NPC (Total System)'!$C:$C,0),1)*$E66</f>
        <v>0</v>
      </c>
      <c r="R66" s="83">
        <f>INDEX('Actual NPC (Total System)'!P:P,MATCH($C66,'Actual NPC (Total System)'!$C:$C,0),1)*$E66</f>
        <v>0</v>
      </c>
      <c r="S66" s="7"/>
    </row>
    <row r="67" spans="3:19" s="9" customFormat="1" ht="12" customHeight="1">
      <c r="C67" s="22" t="s">
        <v>219</v>
      </c>
      <c r="D67" s="211" t="s">
        <v>169</v>
      </c>
      <c r="E67" s="210">
        <f>VLOOKUP(D67,'Actual Factors'!$A$4:$B$9,2,FALSE)</f>
        <v>0</v>
      </c>
      <c r="F67" s="82">
        <f t="shared" ref="F67" si="17">SUM(G67:R67)</f>
        <v>0</v>
      </c>
      <c r="G67" s="83">
        <f>INDEX('Actual NPC (Total System)'!E:E,MATCH($C67,'Actual NPC (Total System)'!$C:$C,0),1)*$E67</f>
        <v>0</v>
      </c>
      <c r="H67" s="83">
        <f>INDEX('Actual NPC (Total System)'!F:F,MATCH($C67,'Actual NPC (Total System)'!$C:$C,0),1)*$E67</f>
        <v>0</v>
      </c>
      <c r="I67" s="83">
        <f>INDEX('Actual NPC (Total System)'!G:G,MATCH($C67,'Actual NPC (Total System)'!$C:$C,0),1)*$E67</f>
        <v>0</v>
      </c>
      <c r="J67" s="83">
        <f>INDEX('Actual NPC (Total System)'!H:H,MATCH($C67,'Actual NPC (Total System)'!$C:$C,0),1)*$E67</f>
        <v>0</v>
      </c>
      <c r="K67" s="83">
        <f>INDEX('Actual NPC (Total System)'!I:I,MATCH($C67,'Actual NPC (Total System)'!$C:$C,0),1)*$E67</f>
        <v>0</v>
      </c>
      <c r="L67" s="83">
        <f>INDEX('Actual NPC (Total System)'!J:J,MATCH($C67,'Actual NPC (Total System)'!$C:$C,0),1)*$E67</f>
        <v>0</v>
      </c>
      <c r="M67" s="83">
        <f>INDEX('Actual NPC (Total System)'!K:K,MATCH($C67,'Actual NPC (Total System)'!$C:$C,0),1)*$E67</f>
        <v>0</v>
      </c>
      <c r="N67" s="83">
        <f>INDEX('Actual NPC (Total System)'!L:L,MATCH($C67,'Actual NPC (Total System)'!$C:$C,0),1)*$E67</f>
        <v>0</v>
      </c>
      <c r="O67" s="83">
        <f>INDEX('Actual NPC (Total System)'!M:M,MATCH($C67,'Actual NPC (Total System)'!$C:$C,0),1)*$E67</f>
        <v>0</v>
      </c>
      <c r="P67" s="83">
        <f>INDEX('Actual NPC (Total System)'!N:N,MATCH($C67,'Actual NPC (Total System)'!$C:$C,0),1)*$E67</f>
        <v>0</v>
      </c>
      <c r="Q67" s="83">
        <f>INDEX('Actual NPC (Total System)'!O:O,MATCH($C67,'Actual NPC (Total System)'!$C:$C,0),1)*$E67</f>
        <v>0</v>
      </c>
      <c r="R67" s="83">
        <f>INDEX('Actual NPC (Total System)'!P:P,MATCH($C67,'Actual NPC (Total System)'!$C:$C,0),1)*$E67</f>
        <v>0</v>
      </c>
      <c r="S67" s="7"/>
    </row>
    <row r="68" spans="3:19" s="9" customFormat="1" ht="13.5" customHeight="1">
      <c r="C68" s="22" t="s">
        <v>95</v>
      </c>
      <c r="D68" s="211" t="s">
        <v>169</v>
      </c>
      <c r="E68" s="210">
        <f>VLOOKUP(D68,'Actual Factors'!$A$4:$B$9,2,FALSE)</f>
        <v>0</v>
      </c>
      <c r="F68" s="82">
        <f t="shared" si="16"/>
        <v>0</v>
      </c>
      <c r="G68" s="83">
        <f>INDEX('Actual NPC (Total System)'!E:E,MATCH($C68,'Actual NPC (Total System)'!$C:$C,0),1)*$E68</f>
        <v>0</v>
      </c>
      <c r="H68" s="83">
        <f>INDEX('Actual NPC (Total System)'!F:F,MATCH($C68,'Actual NPC (Total System)'!$C:$C,0),1)*$E68</f>
        <v>0</v>
      </c>
      <c r="I68" s="83">
        <f>INDEX('Actual NPC (Total System)'!G:G,MATCH($C68,'Actual NPC (Total System)'!$C:$C,0),1)*$E68</f>
        <v>0</v>
      </c>
      <c r="J68" s="83">
        <f>INDEX('Actual NPC (Total System)'!H:H,MATCH($C68,'Actual NPC (Total System)'!$C:$C,0),1)*$E68</f>
        <v>0</v>
      </c>
      <c r="K68" s="83">
        <f>INDEX('Actual NPC (Total System)'!I:I,MATCH($C68,'Actual NPC (Total System)'!$C:$C,0),1)*$E68</f>
        <v>0</v>
      </c>
      <c r="L68" s="83">
        <f>INDEX('Actual NPC (Total System)'!J:J,MATCH($C68,'Actual NPC (Total System)'!$C:$C,0),1)*$E68</f>
        <v>0</v>
      </c>
      <c r="M68" s="83">
        <f>INDEX('Actual NPC (Total System)'!K:K,MATCH($C68,'Actual NPC (Total System)'!$C:$C,0),1)*$E68</f>
        <v>0</v>
      </c>
      <c r="N68" s="83">
        <f>INDEX('Actual NPC (Total System)'!L:L,MATCH($C68,'Actual NPC (Total System)'!$C:$C,0),1)*$E68</f>
        <v>0</v>
      </c>
      <c r="O68" s="83">
        <f>INDEX('Actual NPC (Total System)'!M:M,MATCH($C68,'Actual NPC (Total System)'!$C:$C,0),1)*$E68</f>
        <v>0</v>
      </c>
      <c r="P68" s="83">
        <f>INDEX('Actual NPC (Total System)'!N:N,MATCH($C68,'Actual NPC (Total System)'!$C:$C,0),1)*$E68</f>
        <v>0</v>
      </c>
      <c r="Q68" s="83">
        <f>INDEX('Actual NPC (Total System)'!O:O,MATCH($C68,'Actual NPC (Total System)'!$C:$C,0),1)*$E68</f>
        <v>0</v>
      </c>
      <c r="R68" s="83">
        <f>INDEX('Actual NPC (Total System)'!P:P,MATCH($C68,'Actual NPC (Total System)'!$C:$C,0),1)*$E68</f>
        <v>0</v>
      </c>
      <c r="S68" s="7"/>
    </row>
    <row r="69" spans="3:19" s="9" customFormat="1" ht="13.5" customHeight="1">
      <c r="C69" s="22" t="s">
        <v>123</v>
      </c>
      <c r="D69" s="211" t="s">
        <v>169</v>
      </c>
      <c r="E69" s="210">
        <f>VLOOKUP(D69,'Actual Factors'!$A$4:$B$9,2,FALSE)</f>
        <v>0</v>
      </c>
      <c r="F69" s="82">
        <f t="shared" si="16"/>
        <v>0</v>
      </c>
      <c r="G69" s="83">
        <f>INDEX('Actual NPC (Total System)'!E:E,MATCH($C69,'Actual NPC (Total System)'!$C:$C,0),1)*$E69</f>
        <v>0</v>
      </c>
      <c r="H69" s="83">
        <f>INDEX('Actual NPC (Total System)'!F:F,MATCH($C69,'Actual NPC (Total System)'!$C:$C,0),1)*$E69</f>
        <v>0</v>
      </c>
      <c r="I69" s="83">
        <f>INDEX('Actual NPC (Total System)'!G:G,MATCH($C69,'Actual NPC (Total System)'!$C:$C,0),1)*$E69</f>
        <v>0</v>
      </c>
      <c r="J69" s="83">
        <f>INDEX('Actual NPC (Total System)'!H:H,MATCH($C69,'Actual NPC (Total System)'!$C:$C,0),1)*$E69</f>
        <v>0</v>
      </c>
      <c r="K69" s="83">
        <f>INDEX('Actual NPC (Total System)'!I:I,MATCH($C69,'Actual NPC (Total System)'!$C:$C,0),1)*$E69</f>
        <v>0</v>
      </c>
      <c r="L69" s="83">
        <f>INDEX('Actual NPC (Total System)'!J:J,MATCH($C69,'Actual NPC (Total System)'!$C:$C,0),1)*$E69</f>
        <v>0</v>
      </c>
      <c r="M69" s="83">
        <f>INDEX('Actual NPC (Total System)'!K:K,MATCH($C69,'Actual NPC (Total System)'!$C:$C,0),1)*$E69</f>
        <v>0</v>
      </c>
      <c r="N69" s="83">
        <f>INDEX('Actual NPC (Total System)'!L:L,MATCH($C69,'Actual NPC (Total System)'!$C:$C,0),1)*$E69</f>
        <v>0</v>
      </c>
      <c r="O69" s="83">
        <f>INDEX('Actual NPC (Total System)'!M:M,MATCH($C69,'Actual NPC (Total System)'!$C:$C,0),1)*$E69</f>
        <v>0</v>
      </c>
      <c r="P69" s="83">
        <f>INDEX('Actual NPC (Total System)'!N:N,MATCH($C69,'Actual NPC (Total System)'!$C:$C,0),1)*$E69</f>
        <v>0</v>
      </c>
      <c r="Q69" s="83">
        <f>INDEX('Actual NPC (Total System)'!O:O,MATCH($C69,'Actual NPC (Total System)'!$C:$C,0),1)*$E69</f>
        <v>0</v>
      </c>
      <c r="R69" s="83">
        <f>INDEX('Actual NPC (Total System)'!P:P,MATCH($C69,'Actual NPC (Total System)'!$C:$C,0),1)*$E69</f>
        <v>0</v>
      </c>
      <c r="S69" s="7"/>
    </row>
    <row r="70" spans="3:19" s="9" customFormat="1" ht="12.75">
      <c r="C70" s="22" t="s">
        <v>124</v>
      </c>
      <c r="D70" s="211" t="s">
        <v>169</v>
      </c>
      <c r="E70" s="210">
        <f>VLOOKUP(D70,'Actual Factors'!$A$4:$B$9,2,FALSE)</f>
        <v>0</v>
      </c>
      <c r="F70" s="82">
        <f t="shared" ref="F70" si="18">SUM(G70:R70)</f>
        <v>0</v>
      </c>
      <c r="G70" s="83">
        <f>INDEX('Actual NPC (Total System)'!E:E,MATCH($C70,'Actual NPC (Total System)'!$C:$C,0),1)*$E70</f>
        <v>0</v>
      </c>
      <c r="H70" s="83">
        <f>INDEX('Actual NPC (Total System)'!F:F,MATCH($C70,'Actual NPC (Total System)'!$C:$C,0),1)*$E70</f>
        <v>0</v>
      </c>
      <c r="I70" s="83">
        <f>INDEX('Actual NPC (Total System)'!G:G,MATCH($C70,'Actual NPC (Total System)'!$C:$C,0),1)*$E70</f>
        <v>0</v>
      </c>
      <c r="J70" s="83">
        <f>INDEX('Actual NPC (Total System)'!H:H,MATCH($C70,'Actual NPC (Total System)'!$C:$C,0),1)*$E70</f>
        <v>0</v>
      </c>
      <c r="K70" s="83">
        <f>INDEX('Actual NPC (Total System)'!I:I,MATCH($C70,'Actual NPC (Total System)'!$C:$C,0),1)*$E70</f>
        <v>0</v>
      </c>
      <c r="L70" s="83">
        <f>INDEX('Actual NPC (Total System)'!J:J,MATCH($C70,'Actual NPC (Total System)'!$C:$C,0),1)*$E70</f>
        <v>0</v>
      </c>
      <c r="M70" s="83">
        <f>INDEX('Actual NPC (Total System)'!K:K,MATCH($C70,'Actual NPC (Total System)'!$C:$C,0),1)*$E70</f>
        <v>0</v>
      </c>
      <c r="N70" s="83">
        <f>INDEX('Actual NPC (Total System)'!L:L,MATCH($C70,'Actual NPC (Total System)'!$C:$C,0),1)*$E70</f>
        <v>0</v>
      </c>
      <c r="O70" s="83">
        <f>INDEX('Actual NPC (Total System)'!M:M,MATCH($C70,'Actual NPC (Total System)'!$C:$C,0),1)*$E70</f>
        <v>0</v>
      </c>
      <c r="P70" s="83">
        <f>INDEX('Actual NPC (Total System)'!N:N,MATCH($C70,'Actual NPC (Total System)'!$C:$C,0),1)*$E70</f>
        <v>0</v>
      </c>
      <c r="Q70" s="83">
        <f>INDEX('Actual NPC (Total System)'!O:O,MATCH($C70,'Actual NPC (Total System)'!$C:$C,0),1)*$E70</f>
        <v>0</v>
      </c>
      <c r="R70" s="83">
        <f>INDEX('Actual NPC (Total System)'!P:P,MATCH($C70,'Actual NPC (Total System)'!$C:$C,0),1)*$E70</f>
        <v>0</v>
      </c>
      <c r="S70" s="7"/>
    </row>
    <row r="71" spans="3:19" s="9" customFormat="1" ht="12.75">
      <c r="C71" s="22" t="s">
        <v>125</v>
      </c>
      <c r="D71" s="211" t="s">
        <v>169</v>
      </c>
      <c r="E71" s="210">
        <f>VLOOKUP(D71,'Actual Factors'!$A$4:$B$9,2,FALSE)</f>
        <v>0</v>
      </c>
      <c r="F71" s="82">
        <f t="shared" ref="F71" si="19">SUM(G71:R71)</f>
        <v>0</v>
      </c>
      <c r="G71" s="83">
        <f>INDEX('Actual NPC (Total System)'!E:E,MATCH($C71,'Actual NPC (Total System)'!$C:$C,0),1)*$E71</f>
        <v>0</v>
      </c>
      <c r="H71" s="83">
        <f>INDEX('Actual NPC (Total System)'!F:F,MATCH($C71,'Actual NPC (Total System)'!$C:$C,0),1)*$E71</f>
        <v>0</v>
      </c>
      <c r="I71" s="83">
        <f>INDEX('Actual NPC (Total System)'!G:G,MATCH($C71,'Actual NPC (Total System)'!$C:$C,0),1)*$E71</f>
        <v>0</v>
      </c>
      <c r="J71" s="83">
        <f>INDEX('Actual NPC (Total System)'!H:H,MATCH($C71,'Actual NPC (Total System)'!$C:$C,0),1)*$E71</f>
        <v>0</v>
      </c>
      <c r="K71" s="83">
        <f>INDEX('Actual NPC (Total System)'!I:I,MATCH($C71,'Actual NPC (Total System)'!$C:$C,0),1)*$E71</f>
        <v>0</v>
      </c>
      <c r="L71" s="83">
        <f>INDEX('Actual NPC (Total System)'!J:J,MATCH($C71,'Actual NPC (Total System)'!$C:$C,0),1)*$E71</f>
        <v>0</v>
      </c>
      <c r="M71" s="83">
        <f>INDEX('Actual NPC (Total System)'!K:K,MATCH($C71,'Actual NPC (Total System)'!$C:$C,0),1)*$E71</f>
        <v>0</v>
      </c>
      <c r="N71" s="83">
        <f>INDEX('Actual NPC (Total System)'!L:L,MATCH($C71,'Actual NPC (Total System)'!$C:$C,0),1)*$E71</f>
        <v>0</v>
      </c>
      <c r="O71" s="83">
        <f>INDEX('Actual NPC (Total System)'!M:M,MATCH($C71,'Actual NPC (Total System)'!$C:$C,0),1)*$E71</f>
        <v>0</v>
      </c>
      <c r="P71" s="83">
        <f>INDEX('Actual NPC (Total System)'!N:N,MATCH($C71,'Actual NPC (Total System)'!$C:$C,0),1)*$E71</f>
        <v>0</v>
      </c>
      <c r="Q71" s="83">
        <f>INDEX('Actual NPC (Total System)'!O:O,MATCH($C71,'Actual NPC (Total System)'!$C:$C,0),1)*$E71</f>
        <v>0</v>
      </c>
      <c r="R71" s="83">
        <f>INDEX('Actual NPC (Total System)'!P:P,MATCH($C71,'Actual NPC (Total System)'!$C:$C,0),1)*$E71</f>
        <v>0</v>
      </c>
      <c r="S71" s="7"/>
    </row>
    <row r="72" spans="3:19" s="9" customFormat="1" ht="12.75">
      <c r="C72" s="22" t="s">
        <v>126</v>
      </c>
      <c r="D72" s="211" t="s">
        <v>169</v>
      </c>
      <c r="E72" s="210">
        <f>VLOOKUP(D72,'Actual Factors'!$A$4:$B$9,2,FALSE)</f>
        <v>0</v>
      </c>
      <c r="F72" s="82">
        <f t="shared" ref="F72" si="20">SUM(G72:R72)</f>
        <v>0</v>
      </c>
      <c r="G72" s="83">
        <f>INDEX('Actual NPC (Total System)'!E:E,MATCH($C72,'Actual NPC (Total System)'!$C:$C,0),1)*$E72</f>
        <v>0</v>
      </c>
      <c r="H72" s="83">
        <f>INDEX('Actual NPC (Total System)'!F:F,MATCH($C72,'Actual NPC (Total System)'!$C:$C,0),1)*$E72</f>
        <v>0</v>
      </c>
      <c r="I72" s="83">
        <f>INDEX('Actual NPC (Total System)'!G:G,MATCH($C72,'Actual NPC (Total System)'!$C:$C,0),1)*$E72</f>
        <v>0</v>
      </c>
      <c r="J72" s="83">
        <f>INDEX('Actual NPC (Total System)'!H:H,MATCH($C72,'Actual NPC (Total System)'!$C:$C,0),1)*$E72</f>
        <v>0</v>
      </c>
      <c r="K72" s="83">
        <f>INDEX('Actual NPC (Total System)'!I:I,MATCH($C72,'Actual NPC (Total System)'!$C:$C,0),1)*$E72</f>
        <v>0</v>
      </c>
      <c r="L72" s="83">
        <f>INDEX('Actual NPC (Total System)'!J:J,MATCH($C72,'Actual NPC (Total System)'!$C:$C,0),1)*$E72</f>
        <v>0</v>
      </c>
      <c r="M72" s="83">
        <f>INDEX('Actual NPC (Total System)'!K:K,MATCH($C72,'Actual NPC (Total System)'!$C:$C,0),1)*$E72</f>
        <v>0</v>
      </c>
      <c r="N72" s="83">
        <f>INDEX('Actual NPC (Total System)'!L:L,MATCH($C72,'Actual NPC (Total System)'!$C:$C,0),1)*$E72</f>
        <v>0</v>
      </c>
      <c r="O72" s="83">
        <f>INDEX('Actual NPC (Total System)'!M:M,MATCH($C72,'Actual NPC (Total System)'!$C:$C,0),1)*$E72</f>
        <v>0</v>
      </c>
      <c r="P72" s="83">
        <f>INDEX('Actual NPC (Total System)'!N:N,MATCH($C72,'Actual NPC (Total System)'!$C:$C,0),1)*$E72</f>
        <v>0</v>
      </c>
      <c r="Q72" s="83">
        <f>INDEX('Actual NPC (Total System)'!O:O,MATCH($C72,'Actual NPC (Total System)'!$C:$C,0),1)*$E72</f>
        <v>0</v>
      </c>
      <c r="R72" s="83">
        <f>INDEX('Actual NPC (Total System)'!P:P,MATCH($C72,'Actual NPC (Total System)'!$C:$C,0),1)*$E72</f>
        <v>0</v>
      </c>
      <c r="S72" s="7"/>
    </row>
    <row r="73" spans="3:19" s="9" customFormat="1" ht="12.75">
      <c r="C73" s="22" t="s">
        <v>19</v>
      </c>
      <c r="D73" s="211" t="s">
        <v>169</v>
      </c>
      <c r="E73" s="210">
        <f>VLOOKUP(D73,'Actual Factors'!$A$4:$B$9,2,FALSE)</f>
        <v>0</v>
      </c>
      <c r="F73" s="82">
        <f t="shared" ref="F73:F78" si="21">SUM(G73:R73)</f>
        <v>0</v>
      </c>
      <c r="G73" s="83">
        <f>INDEX('Actual NPC (Total System)'!E:E,MATCH($C73,'Actual NPC (Total System)'!$C:$C,0),1)*$E73</f>
        <v>0</v>
      </c>
      <c r="H73" s="83">
        <f>INDEX('Actual NPC (Total System)'!F:F,MATCH($C73,'Actual NPC (Total System)'!$C:$C,0),1)*$E73</f>
        <v>0</v>
      </c>
      <c r="I73" s="83">
        <f>INDEX('Actual NPC (Total System)'!G:G,MATCH($C73,'Actual NPC (Total System)'!$C:$C,0),1)*$E73</f>
        <v>0</v>
      </c>
      <c r="J73" s="83">
        <f>INDEX('Actual NPC (Total System)'!H:H,MATCH($C73,'Actual NPC (Total System)'!$C:$C,0),1)*$E73</f>
        <v>0</v>
      </c>
      <c r="K73" s="83">
        <f>INDEX('Actual NPC (Total System)'!I:I,MATCH($C73,'Actual NPC (Total System)'!$C:$C,0),1)*$E73</f>
        <v>0</v>
      </c>
      <c r="L73" s="83">
        <f>INDEX('Actual NPC (Total System)'!J:J,MATCH($C73,'Actual NPC (Total System)'!$C:$C,0),1)*$E73</f>
        <v>0</v>
      </c>
      <c r="M73" s="83">
        <f>INDEX('Actual NPC (Total System)'!K:K,MATCH($C73,'Actual NPC (Total System)'!$C:$C,0),1)*$E73</f>
        <v>0</v>
      </c>
      <c r="N73" s="83">
        <f>INDEX('Actual NPC (Total System)'!L:L,MATCH($C73,'Actual NPC (Total System)'!$C:$C,0),1)*$E73</f>
        <v>0</v>
      </c>
      <c r="O73" s="83">
        <f>INDEX('Actual NPC (Total System)'!M:M,MATCH($C73,'Actual NPC (Total System)'!$C:$C,0),1)*$E73</f>
        <v>0</v>
      </c>
      <c r="P73" s="83">
        <f>INDEX('Actual NPC (Total System)'!N:N,MATCH($C73,'Actual NPC (Total System)'!$C:$C,0),1)*$E73</f>
        <v>0</v>
      </c>
      <c r="Q73" s="83">
        <f>INDEX('Actual NPC (Total System)'!O:O,MATCH($C73,'Actual NPC (Total System)'!$C:$C,0),1)*$E73</f>
        <v>0</v>
      </c>
      <c r="R73" s="83">
        <f>INDEX('Actual NPC (Total System)'!P:P,MATCH($C73,'Actual NPC (Total System)'!$C:$C,0),1)*$E73</f>
        <v>0</v>
      </c>
      <c r="S73" s="7"/>
    </row>
    <row r="74" spans="3:19" s="9" customFormat="1" ht="12.75">
      <c r="C74" s="22" t="s">
        <v>96</v>
      </c>
      <c r="D74" s="211" t="s">
        <v>169</v>
      </c>
      <c r="E74" s="210">
        <f>VLOOKUP(D74,'Actual Factors'!$A$4:$B$9,2,FALSE)</f>
        <v>0</v>
      </c>
      <c r="F74" s="82">
        <f t="shared" si="21"/>
        <v>0</v>
      </c>
      <c r="G74" s="83">
        <f>INDEX('Actual NPC (Total System)'!E:E,MATCH($C74,'Actual NPC (Total System)'!$C:$C,0),1)*$E74</f>
        <v>0</v>
      </c>
      <c r="H74" s="83">
        <f>INDEX('Actual NPC (Total System)'!F:F,MATCH($C74,'Actual NPC (Total System)'!$C:$C,0),1)*$E74</f>
        <v>0</v>
      </c>
      <c r="I74" s="83">
        <f>INDEX('Actual NPC (Total System)'!G:G,MATCH($C74,'Actual NPC (Total System)'!$C:$C,0),1)*$E74</f>
        <v>0</v>
      </c>
      <c r="J74" s="83">
        <f>INDEX('Actual NPC (Total System)'!H:H,MATCH($C74,'Actual NPC (Total System)'!$C:$C,0),1)*$E74</f>
        <v>0</v>
      </c>
      <c r="K74" s="83">
        <f>INDEX('Actual NPC (Total System)'!I:I,MATCH($C74,'Actual NPC (Total System)'!$C:$C,0),1)*$E74</f>
        <v>0</v>
      </c>
      <c r="L74" s="83">
        <f>INDEX('Actual NPC (Total System)'!J:J,MATCH($C74,'Actual NPC (Total System)'!$C:$C,0),1)*$E74</f>
        <v>0</v>
      </c>
      <c r="M74" s="83">
        <f>INDEX('Actual NPC (Total System)'!K:K,MATCH($C74,'Actual NPC (Total System)'!$C:$C,0),1)*$E74</f>
        <v>0</v>
      </c>
      <c r="N74" s="83">
        <f>INDEX('Actual NPC (Total System)'!L:L,MATCH($C74,'Actual NPC (Total System)'!$C:$C,0),1)*$E74</f>
        <v>0</v>
      </c>
      <c r="O74" s="83">
        <f>INDEX('Actual NPC (Total System)'!M:M,MATCH($C74,'Actual NPC (Total System)'!$C:$C,0),1)*$E74</f>
        <v>0</v>
      </c>
      <c r="P74" s="83">
        <f>INDEX('Actual NPC (Total System)'!N:N,MATCH($C74,'Actual NPC (Total System)'!$C:$C,0),1)*$E74</f>
        <v>0</v>
      </c>
      <c r="Q74" s="83">
        <f>INDEX('Actual NPC (Total System)'!O:O,MATCH($C74,'Actual NPC (Total System)'!$C:$C,0),1)*$E74</f>
        <v>0</v>
      </c>
      <c r="R74" s="83">
        <f>INDEX('Actual NPC (Total System)'!P:P,MATCH($C74,'Actual NPC (Total System)'!$C:$C,0),1)*$E74</f>
        <v>0</v>
      </c>
      <c r="S74" s="7"/>
    </row>
    <row r="75" spans="3:19" s="9" customFormat="1" ht="12.75">
      <c r="C75" s="22" t="s">
        <v>128</v>
      </c>
      <c r="D75" s="211" t="s">
        <v>169</v>
      </c>
      <c r="E75" s="210">
        <f>VLOOKUP(D75,'Actual Factors'!$A$4:$B$9,2,FALSE)</f>
        <v>0</v>
      </c>
      <c r="F75" s="82">
        <f t="shared" si="21"/>
        <v>0</v>
      </c>
      <c r="G75" s="83">
        <f>INDEX('Actual NPC (Total System)'!E:E,MATCH($C75,'Actual NPC (Total System)'!$C:$C,0),1)*$E75</f>
        <v>0</v>
      </c>
      <c r="H75" s="83">
        <f>INDEX('Actual NPC (Total System)'!F:F,MATCH($C75,'Actual NPC (Total System)'!$C:$C,0),1)*$E75</f>
        <v>0</v>
      </c>
      <c r="I75" s="83">
        <f>INDEX('Actual NPC (Total System)'!G:G,MATCH($C75,'Actual NPC (Total System)'!$C:$C,0),1)*$E75</f>
        <v>0</v>
      </c>
      <c r="J75" s="83">
        <f>INDEX('Actual NPC (Total System)'!H:H,MATCH($C75,'Actual NPC (Total System)'!$C:$C,0),1)*$E75</f>
        <v>0</v>
      </c>
      <c r="K75" s="83">
        <f>INDEX('Actual NPC (Total System)'!I:I,MATCH($C75,'Actual NPC (Total System)'!$C:$C,0),1)*$E75</f>
        <v>0</v>
      </c>
      <c r="L75" s="83">
        <f>INDEX('Actual NPC (Total System)'!J:J,MATCH($C75,'Actual NPC (Total System)'!$C:$C,0),1)*$E75</f>
        <v>0</v>
      </c>
      <c r="M75" s="83">
        <f>INDEX('Actual NPC (Total System)'!K:K,MATCH($C75,'Actual NPC (Total System)'!$C:$C,0),1)*$E75</f>
        <v>0</v>
      </c>
      <c r="N75" s="83">
        <f>INDEX('Actual NPC (Total System)'!L:L,MATCH($C75,'Actual NPC (Total System)'!$C:$C,0),1)*$E75</f>
        <v>0</v>
      </c>
      <c r="O75" s="83">
        <f>INDEX('Actual NPC (Total System)'!M:M,MATCH($C75,'Actual NPC (Total System)'!$C:$C,0),1)*$E75</f>
        <v>0</v>
      </c>
      <c r="P75" s="83">
        <f>INDEX('Actual NPC (Total System)'!N:N,MATCH($C75,'Actual NPC (Total System)'!$C:$C,0),1)*$E75</f>
        <v>0</v>
      </c>
      <c r="Q75" s="83">
        <f>INDEX('Actual NPC (Total System)'!O:O,MATCH($C75,'Actual NPC (Total System)'!$C:$C,0),1)*$E75</f>
        <v>0</v>
      </c>
      <c r="R75" s="83">
        <f>INDEX('Actual NPC (Total System)'!P:P,MATCH($C75,'Actual NPC (Total System)'!$C:$C,0),1)*$E75</f>
        <v>0</v>
      </c>
      <c r="S75" s="7"/>
    </row>
    <row r="76" spans="3:19" s="9" customFormat="1" ht="12.75">
      <c r="C76" s="22" t="s">
        <v>129</v>
      </c>
      <c r="D76" s="211" t="s">
        <v>169</v>
      </c>
      <c r="E76" s="210">
        <f>VLOOKUP(D76,'Actual Factors'!$A$4:$B$9,2,FALSE)</f>
        <v>0</v>
      </c>
      <c r="F76" s="82">
        <f t="shared" si="21"/>
        <v>0</v>
      </c>
      <c r="G76" s="83">
        <f>INDEX('Actual NPC (Total System)'!E:E,MATCH($C76,'Actual NPC (Total System)'!$C:$C,0),1)*$E76</f>
        <v>0</v>
      </c>
      <c r="H76" s="83">
        <f>INDEX('Actual NPC (Total System)'!F:F,MATCH($C76,'Actual NPC (Total System)'!$C:$C,0),1)*$E76</f>
        <v>0</v>
      </c>
      <c r="I76" s="83">
        <f>INDEX('Actual NPC (Total System)'!G:G,MATCH($C76,'Actual NPC (Total System)'!$C:$C,0),1)*$E76</f>
        <v>0</v>
      </c>
      <c r="J76" s="83">
        <f>INDEX('Actual NPC (Total System)'!H:H,MATCH($C76,'Actual NPC (Total System)'!$C:$C,0),1)*$E76</f>
        <v>0</v>
      </c>
      <c r="K76" s="83">
        <f>INDEX('Actual NPC (Total System)'!I:I,MATCH($C76,'Actual NPC (Total System)'!$C:$C,0),1)*$E76</f>
        <v>0</v>
      </c>
      <c r="L76" s="83">
        <f>INDEX('Actual NPC (Total System)'!J:J,MATCH($C76,'Actual NPC (Total System)'!$C:$C,0),1)*$E76</f>
        <v>0</v>
      </c>
      <c r="M76" s="83">
        <f>INDEX('Actual NPC (Total System)'!K:K,MATCH($C76,'Actual NPC (Total System)'!$C:$C,0),1)*$E76</f>
        <v>0</v>
      </c>
      <c r="N76" s="83">
        <f>INDEX('Actual NPC (Total System)'!L:L,MATCH($C76,'Actual NPC (Total System)'!$C:$C,0),1)*$E76</f>
        <v>0</v>
      </c>
      <c r="O76" s="83">
        <f>INDEX('Actual NPC (Total System)'!M:M,MATCH($C76,'Actual NPC (Total System)'!$C:$C,0),1)*$E76</f>
        <v>0</v>
      </c>
      <c r="P76" s="83">
        <f>INDEX('Actual NPC (Total System)'!N:N,MATCH($C76,'Actual NPC (Total System)'!$C:$C,0),1)*$E76</f>
        <v>0</v>
      </c>
      <c r="Q76" s="83">
        <f>INDEX('Actual NPC (Total System)'!O:O,MATCH($C76,'Actual NPC (Total System)'!$C:$C,0),1)*$E76</f>
        <v>0</v>
      </c>
      <c r="R76" s="83">
        <f>INDEX('Actual NPC (Total System)'!P:P,MATCH($C76,'Actual NPC (Total System)'!$C:$C,0),1)*$E76</f>
        <v>0</v>
      </c>
      <c r="S76" s="7"/>
    </row>
    <row r="77" spans="3:19" s="9" customFormat="1" ht="12.75">
      <c r="C77" s="22" t="s">
        <v>122</v>
      </c>
      <c r="D77" s="211" t="s">
        <v>169</v>
      </c>
      <c r="E77" s="210">
        <f>VLOOKUP(D77,'Actual Factors'!$A$4:$B$9,2,FALSE)</f>
        <v>0</v>
      </c>
      <c r="F77" s="82">
        <f t="shared" si="21"/>
        <v>0</v>
      </c>
      <c r="G77" s="83">
        <f>INDEX('Actual NPC (Total System)'!E:E,MATCH($C77,'Actual NPC (Total System)'!$C:$C,0),1)*$E77</f>
        <v>0</v>
      </c>
      <c r="H77" s="83">
        <f>INDEX('Actual NPC (Total System)'!F:F,MATCH($C77,'Actual NPC (Total System)'!$C:$C,0),1)*$E77</f>
        <v>0</v>
      </c>
      <c r="I77" s="83">
        <f>INDEX('Actual NPC (Total System)'!G:G,MATCH($C77,'Actual NPC (Total System)'!$C:$C,0),1)*$E77</f>
        <v>0</v>
      </c>
      <c r="J77" s="83">
        <f>INDEX('Actual NPC (Total System)'!H:H,MATCH($C77,'Actual NPC (Total System)'!$C:$C,0),1)*$E77</f>
        <v>0</v>
      </c>
      <c r="K77" s="83">
        <f>INDEX('Actual NPC (Total System)'!I:I,MATCH($C77,'Actual NPC (Total System)'!$C:$C,0),1)*$E77</f>
        <v>0</v>
      </c>
      <c r="L77" s="83">
        <f>INDEX('Actual NPC (Total System)'!J:J,MATCH($C77,'Actual NPC (Total System)'!$C:$C,0),1)*$E77</f>
        <v>0</v>
      </c>
      <c r="M77" s="83">
        <f>INDEX('Actual NPC (Total System)'!K:K,MATCH($C77,'Actual NPC (Total System)'!$C:$C,0),1)*$E77</f>
        <v>0</v>
      </c>
      <c r="N77" s="83">
        <f>INDEX('Actual NPC (Total System)'!L:L,MATCH($C77,'Actual NPC (Total System)'!$C:$C,0),1)*$E77</f>
        <v>0</v>
      </c>
      <c r="O77" s="83">
        <f>INDEX('Actual NPC (Total System)'!M:M,MATCH($C77,'Actual NPC (Total System)'!$C:$C,0),1)*$E77</f>
        <v>0</v>
      </c>
      <c r="P77" s="83">
        <f>INDEX('Actual NPC (Total System)'!N:N,MATCH($C77,'Actual NPC (Total System)'!$C:$C,0),1)*$E77</f>
        <v>0</v>
      </c>
      <c r="Q77" s="83">
        <f>INDEX('Actual NPC (Total System)'!O:O,MATCH($C77,'Actual NPC (Total System)'!$C:$C,0),1)*$E77</f>
        <v>0</v>
      </c>
      <c r="R77" s="83">
        <f>INDEX('Actual NPC (Total System)'!P:P,MATCH($C77,'Actual NPC (Total System)'!$C:$C,0),1)*$E77</f>
        <v>0</v>
      </c>
      <c r="S77" s="7"/>
    </row>
    <row r="78" spans="3:19" s="9" customFormat="1" ht="12.75">
      <c r="C78" s="22" t="s">
        <v>119</v>
      </c>
      <c r="D78" s="211" t="s">
        <v>169</v>
      </c>
      <c r="E78" s="210">
        <f>VLOOKUP(D78,'Actual Factors'!$A$4:$B$9,2,FALSE)</f>
        <v>0</v>
      </c>
      <c r="F78" s="82">
        <f t="shared" si="21"/>
        <v>0</v>
      </c>
      <c r="G78" s="83">
        <f>INDEX('Actual NPC (Total System)'!E:E,MATCH($C78,'Actual NPC (Total System)'!$C:$C,0),1)*$E78</f>
        <v>0</v>
      </c>
      <c r="H78" s="83">
        <f>INDEX('Actual NPC (Total System)'!F:F,MATCH($C78,'Actual NPC (Total System)'!$C:$C,0),1)*$E78</f>
        <v>0</v>
      </c>
      <c r="I78" s="83">
        <f>INDEX('Actual NPC (Total System)'!G:G,MATCH($C78,'Actual NPC (Total System)'!$C:$C,0),1)*$E78</f>
        <v>0</v>
      </c>
      <c r="J78" s="83">
        <f>INDEX('Actual NPC (Total System)'!H:H,MATCH($C78,'Actual NPC (Total System)'!$C:$C,0),1)*$E78</f>
        <v>0</v>
      </c>
      <c r="K78" s="83">
        <f>INDEX('Actual NPC (Total System)'!I:I,MATCH($C78,'Actual NPC (Total System)'!$C:$C,0),1)*$E78</f>
        <v>0</v>
      </c>
      <c r="L78" s="83">
        <f>INDEX('Actual NPC (Total System)'!J:J,MATCH($C78,'Actual NPC (Total System)'!$C:$C,0),1)*$E78</f>
        <v>0</v>
      </c>
      <c r="M78" s="83">
        <f>INDEX('Actual NPC (Total System)'!K:K,MATCH($C78,'Actual NPC (Total System)'!$C:$C,0),1)*$E78</f>
        <v>0</v>
      </c>
      <c r="N78" s="83">
        <f>INDEX('Actual NPC (Total System)'!L:L,MATCH($C78,'Actual NPC (Total System)'!$C:$C,0),1)*$E78</f>
        <v>0</v>
      </c>
      <c r="O78" s="83">
        <f>INDEX('Actual NPC (Total System)'!M:M,MATCH($C78,'Actual NPC (Total System)'!$C:$C,0),1)*$E78</f>
        <v>0</v>
      </c>
      <c r="P78" s="83">
        <f>INDEX('Actual NPC (Total System)'!N:N,MATCH($C78,'Actual NPC (Total System)'!$C:$C,0),1)*$E78</f>
        <v>0</v>
      </c>
      <c r="Q78" s="83">
        <f>INDEX('Actual NPC (Total System)'!O:O,MATCH($C78,'Actual NPC (Total System)'!$C:$C,0),1)*$E78</f>
        <v>0</v>
      </c>
      <c r="R78" s="83">
        <f>INDEX('Actual NPC (Total System)'!P:P,MATCH($C78,'Actual NPC (Total System)'!$C:$C,0),1)*$E78</f>
        <v>0</v>
      </c>
      <c r="S78" s="7"/>
    </row>
    <row r="79" spans="3:19" s="9" customFormat="1" ht="12.75">
      <c r="C79" s="22" t="s">
        <v>20</v>
      </c>
      <c r="D79" s="211" t="s">
        <v>169</v>
      </c>
      <c r="E79" s="210">
        <f>VLOOKUP(D79,'Actual Factors'!$A$4:$B$9,2,FALSE)</f>
        <v>0</v>
      </c>
      <c r="F79" s="82">
        <f t="shared" ref="F79:F101" si="22">SUM(G79:R79)</f>
        <v>0</v>
      </c>
      <c r="G79" s="83">
        <f>INDEX('Actual NPC (Total System)'!E:E,MATCH($C79,'Actual NPC (Total System)'!$C:$C,0),1)*$E79</f>
        <v>0</v>
      </c>
      <c r="H79" s="83">
        <f>INDEX('Actual NPC (Total System)'!F:F,MATCH($C79,'Actual NPC (Total System)'!$C:$C,0),1)*$E79</f>
        <v>0</v>
      </c>
      <c r="I79" s="83">
        <f>INDEX('Actual NPC (Total System)'!G:G,MATCH($C79,'Actual NPC (Total System)'!$C:$C,0),1)*$E79</f>
        <v>0</v>
      </c>
      <c r="J79" s="83">
        <f>INDEX('Actual NPC (Total System)'!H:H,MATCH($C79,'Actual NPC (Total System)'!$C:$C,0),1)*$E79</f>
        <v>0</v>
      </c>
      <c r="K79" s="83">
        <f>INDEX('Actual NPC (Total System)'!I:I,MATCH($C79,'Actual NPC (Total System)'!$C:$C,0),1)*$E79</f>
        <v>0</v>
      </c>
      <c r="L79" s="83">
        <f>INDEX('Actual NPC (Total System)'!J:J,MATCH($C79,'Actual NPC (Total System)'!$C:$C,0),1)*$E79</f>
        <v>0</v>
      </c>
      <c r="M79" s="83">
        <f>INDEX('Actual NPC (Total System)'!K:K,MATCH($C79,'Actual NPC (Total System)'!$C:$C,0),1)*$E79</f>
        <v>0</v>
      </c>
      <c r="N79" s="83">
        <f>INDEX('Actual NPC (Total System)'!L:L,MATCH($C79,'Actual NPC (Total System)'!$C:$C,0),1)*$E79</f>
        <v>0</v>
      </c>
      <c r="O79" s="83">
        <f>INDEX('Actual NPC (Total System)'!M:M,MATCH($C79,'Actual NPC (Total System)'!$C:$C,0),1)*$E79</f>
        <v>0</v>
      </c>
      <c r="P79" s="83">
        <f>INDEX('Actual NPC (Total System)'!N:N,MATCH($C79,'Actual NPC (Total System)'!$C:$C,0),1)*$E79</f>
        <v>0</v>
      </c>
      <c r="Q79" s="83">
        <f>INDEX('Actual NPC (Total System)'!O:O,MATCH($C79,'Actual NPC (Total System)'!$C:$C,0),1)*$E79</f>
        <v>0</v>
      </c>
      <c r="R79" s="83">
        <f>INDEX('Actual NPC (Total System)'!P:P,MATCH($C79,'Actual NPC (Total System)'!$C:$C,0),1)*$E79</f>
        <v>0</v>
      </c>
      <c r="S79" s="7"/>
    </row>
    <row r="80" spans="3:19" s="9" customFormat="1" ht="12.75">
      <c r="C80" s="22" t="s">
        <v>21</v>
      </c>
      <c r="D80" s="211" t="s">
        <v>169</v>
      </c>
      <c r="E80" s="210">
        <f>VLOOKUP(D80,'Actual Factors'!$A$4:$B$9,2,FALSE)</f>
        <v>0</v>
      </c>
      <c r="F80" s="82">
        <f t="shared" si="22"/>
        <v>0</v>
      </c>
      <c r="G80" s="83">
        <f>INDEX('Actual NPC (Total System)'!E:E,MATCH($C80,'Actual NPC (Total System)'!$C:$C,0),1)*$E80</f>
        <v>0</v>
      </c>
      <c r="H80" s="83">
        <f>INDEX('Actual NPC (Total System)'!F:F,MATCH($C80,'Actual NPC (Total System)'!$C:$C,0),1)*$E80</f>
        <v>0</v>
      </c>
      <c r="I80" s="83">
        <f>INDEX('Actual NPC (Total System)'!G:G,MATCH($C80,'Actual NPC (Total System)'!$C:$C,0),1)*$E80</f>
        <v>0</v>
      </c>
      <c r="J80" s="83">
        <f>INDEX('Actual NPC (Total System)'!H:H,MATCH($C80,'Actual NPC (Total System)'!$C:$C,0),1)*$E80</f>
        <v>0</v>
      </c>
      <c r="K80" s="83">
        <f>INDEX('Actual NPC (Total System)'!I:I,MATCH($C80,'Actual NPC (Total System)'!$C:$C,0),1)*$E80</f>
        <v>0</v>
      </c>
      <c r="L80" s="83">
        <f>INDEX('Actual NPC (Total System)'!J:J,MATCH($C80,'Actual NPC (Total System)'!$C:$C,0),1)*$E80</f>
        <v>0</v>
      </c>
      <c r="M80" s="83">
        <f>INDEX('Actual NPC (Total System)'!K:K,MATCH($C80,'Actual NPC (Total System)'!$C:$C,0),1)*$E80</f>
        <v>0</v>
      </c>
      <c r="N80" s="83">
        <f>INDEX('Actual NPC (Total System)'!L:L,MATCH($C80,'Actual NPC (Total System)'!$C:$C,0),1)*$E80</f>
        <v>0</v>
      </c>
      <c r="O80" s="83">
        <f>INDEX('Actual NPC (Total System)'!M:M,MATCH($C80,'Actual NPC (Total System)'!$C:$C,0),1)*$E80</f>
        <v>0</v>
      </c>
      <c r="P80" s="83">
        <f>INDEX('Actual NPC (Total System)'!N:N,MATCH($C80,'Actual NPC (Total System)'!$C:$C,0),1)*$E80</f>
        <v>0</v>
      </c>
      <c r="Q80" s="83">
        <f>INDEX('Actual NPC (Total System)'!O:O,MATCH($C80,'Actual NPC (Total System)'!$C:$C,0),1)*$E80</f>
        <v>0</v>
      </c>
      <c r="R80" s="83">
        <f>INDEX('Actual NPC (Total System)'!P:P,MATCH($C80,'Actual NPC (Total System)'!$C:$C,0),1)*$E80</f>
        <v>0</v>
      </c>
      <c r="S80" s="7"/>
    </row>
    <row r="81" spans="2:19" s="9" customFormat="1" ht="12.75">
      <c r="C81" s="22" t="s">
        <v>97</v>
      </c>
      <c r="D81" s="211" t="s">
        <v>169</v>
      </c>
      <c r="E81" s="210">
        <f>VLOOKUP(D81,'Actual Factors'!$A$4:$B$9,2,FALSE)</f>
        <v>0</v>
      </c>
      <c r="F81" s="82">
        <f t="shared" si="22"/>
        <v>0</v>
      </c>
      <c r="G81" s="83">
        <f>INDEX('Actual NPC (Total System)'!E:E,MATCH($C81,'Actual NPC (Total System)'!$C:$C,0),1)*$E81</f>
        <v>0</v>
      </c>
      <c r="H81" s="83">
        <f>INDEX('Actual NPC (Total System)'!F:F,MATCH($C81,'Actual NPC (Total System)'!$C:$C,0),1)*$E81</f>
        <v>0</v>
      </c>
      <c r="I81" s="83">
        <f>INDEX('Actual NPC (Total System)'!G:G,MATCH($C81,'Actual NPC (Total System)'!$C:$C,0),1)*$E81</f>
        <v>0</v>
      </c>
      <c r="J81" s="83">
        <f>INDEX('Actual NPC (Total System)'!H:H,MATCH($C81,'Actual NPC (Total System)'!$C:$C,0),1)*$E81</f>
        <v>0</v>
      </c>
      <c r="K81" s="83">
        <f>INDEX('Actual NPC (Total System)'!I:I,MATCH($C81,'Actual NPC (Total System)'!$C:$C,0),1)*$E81</f>
        <v>0</v>
      </c>
      <c r="L81" s="83">
        <f>INDEX('Actual NPC (Total System)'!J:J,MATCH($C81,'Actual NPC (Total System)'!$C:$C,0),1)*$E81</f>
        <v>0</v>
      </c>
      <c r="M81" s="83">
        <f>INDEX('Actual NPC (Total System)'!K:K,MATCH($C81,'Actual NPC (Total System)'!$C:$C,0),1)*$E81</f>
        <v>0</v>
      </c>
      <c r="N81" s="83">
        <f>INDEX('Actual NPC (Total System)'!L:L,MATCH($C81,'Actual NPC (Total System)'!$C:$C,0),1)*$E81</f>
        <v>0</v>
      </c>
      <c r="O81" s="83">
        <f>INDEX('Actual NPC (Total System)'!M:M,MATCH($C81,'Actual NPC (Total System)'!$C:$C,0),1)*$E81</f>
        <v>0</v>
      </c>
      <c r="P81" s="83">
        <f>INDEX('Actual NPC (Total System)'!N:N,MATCH($C81,'Actual NPC (Total System)'!$C:$C,0),1)*$E81</f>
        <v>0</v>
      </c>
      <c r="Q81" s="83">
        <f>INDEX('Actual NPC (Total System)'!O:O,MATCH($C81,'Actual NPC (Total System)'!$C:$C,0),1)*$E81</f>
        <v>0</v>
      </c>
      <c r="R81" s="83">
        <f>INDEX('Actual NPC (Total System)'!P:P,MATCH($C81,'Actual NPC (Total System)'!$C:$C,0),1)*$E81</f>
        <v>0</v>
      </c>
      <c r="S81" s="7"/>
    </row>
    <row r="82" spans="2:19" s="9" customFormat="1" ht="12.75">
      <c r="C82" s="22" t="s">
        <v>22</v>
      </c>
      <c r="D82" s="211" t="s">
        <v>169</v>
      </c>
      <c r="E82" s="210">
        <f>VLOOKUP(D82,'Actual Factors'!$A$4:$B$9,2,FALSE)</f>
        <v>0</v>
      </c>
      <c r="F82" s="82">
        <f t="shared" si="22"/>
        <v>0</v>
      </c>
      <c r="G82" s="83">
        <f>INDEX('Actual NPC (Total System)'!E:E,MATCH($C82,'Actual NPC (Total System)'!$C:$C,0),1)*$E82</f>
        <v>0</v>
      </c>
      <c r="H82" s="83">
        <f>INDEX('Actual NPC (Total System)'!F:F,MATCH($C82,'Actual NPC (Total System)'!$C:$C,0),1)*$E82</f>
        <v>0</v>
      </c>
      <c r="I82" s="83">
        <f>INDEX('Actual NPC (Total System)'!G:G,MATCH($C82,'Actual NPC (Total System)'!$C:$C,0),1)*$E82</f>
        <v>0</v>
      </c>
      <c r="J82" s="83">
        <f>INDEX('Actual NPC (Total System)'!H:H,MATCH($C82,'Actual NPC (Total System)'!$C:$C,0),1)*$E82</f>
        <v>0</v>
      </c>
      <c r="K82" s="83">
        <f>INDEX('Actual NPC (Total System)'!I:I,MATCH($C82,'Actual NPC (Total System)'!$C:$C,0),1)*$E82</f>
        <v>0</v>
      </c>
      <c r="L82" s="83">
        <f>INDEX('Actual NPC (Total System)'!J:J,MATCH($C82,'Actual NPC (Total System)'!$C:$C,0),1)*$E82</f>
        <v>0</v>
      </c>
      <c r="M82" s="83">
        <f>INDEX('Actual NPC (Total System)'!K:K,MATCH($C82,'Actual NPC (Total System)'!$C:$C,0),1)*$E82</f>
        <v>0</v>
      </c>
      <c r="N82" s="83">
        <f>INDEX('Actual NPC (Total System)'!L:L,MATCH($C82,'Actual NPC (Total System)'!$C:$C,0),1)*$E82</f>
        <v>0</v>
      </c>
      <c r="O82" s="83">
        <f>INDEX('Actual NPC (Total System)'!M:M,MATCH($C82,'Actual NPC (Total System)'!$C:$C,0),1)*$E82</f>
        <v>0</v>
      </c>
      <c r="P82" s="83">
        <f>INDEX('Actual NPC (Total System)'!N:N,MATCH($C82,'Actual NPC (Total System)'!$C:$C,0),1)*$E82</f>
        <v>0</v>
      </c>
      <c r="Q82" s="83">
        <f>INDEX('Actual NPC (Total System)'!O:O,MATCH($C82,'Actual NPC (Total System)'!$C:$C,0),1)*$E82</f>
        <v>0</v>
      </c>
      <c r="R82" s="83">
        <f>INDEX('Actual NPC (Total System)'!P:P,MATCH($C82,'Actual NPC (Total System)'!$C:$C,0),1)*$E82</f>
        <v>0</v>
      </c>
      <c r="S82" s="7"/>
    </row>
    <row r="83" spans="2:19" s="9" customFormat="1" ht="12.75">
      <c r="C83" s="22" t="s">
        <v>164</v>
      </c>
      <c r="D83" s="211" t="s">
        <v>169</v>
      </c>
      <c r="E83" s="210">
        <f>VLOOKUP(D83,'Actual Factors'!$A$4:$B$9,2,FALSE)</f>
        <v>0</v>
      </c>
      <c r="F83" s="82">
        <f t="shared" si="22"/>
        <v>0</v>
      </c>
      <c r="G83" s="83">
        <f>INDEX('Actual NPC (Total System)'!E:E,MATCH($C83,'Actual NPC (Total System)'!$C:$C,0),1)*$E83</f>
        <v>0</v>
      </c>
      <c r="H83" s="83">
        <f>INDEX('Actual NPC (Total System)'!F:F,MATCH($C83,'Actual NPC (Total System)'!$C:$C,0),1)*$E83</f>
        <v>0</v>
      </c>
      <c r="I83" s="83">
        <f>INDEX('Actual NPC (Total System)'!G:G,MATCH($C83,'Actual NPC (Total System)'!$C:$C,0),1)*$E83</f>
        <v>0</v>
      </c>
      <c r="J83" s="83">
        <f>INDEX('Actual NPC (Total System)'!H:H,MATCH($C83,'Actual NPC (Total System)'!$C:$C,0),1)*$E83</f>
        <v>0</v>
      </c>
      <c r="K83" s="83">
        <f>INDEX('Actual NPC (Total System)'!I:I,MATCH($C83,'Actual NPC (Total System)'!$C:$C,0),1)*$E83</f>
        <v>0</v>
      </c>
      <c r="L83" s="83">
        <f>INDEX('Actual NPC (Total System)'!J:J,MATCH($C83,'Actual NPC (Total System)'!$C:$C,0),1)*$E83</f>
        <v>0</v>
      </c>
      <c r="M83" s="83">
        <f>INDEX('Actual NPC (Total System)'!K:K,MATCH($C83,'Actual NPC (Total System)'!$C:$C,0),1)*$E83</f>
        <v>0</v>
      </c>
      <c r="N83" s="83">
        <f>INDEX('Actual NPC (Total System)'!L:L,MATCH($C83,'Actual NPC (Total System)'!$C:$C,0),1)*$E83</f>
        <v>0</v>
      </c>
      <c r="O83" s="83">
        <f>INDEX('Actual NPC (Total System)'!M:M,MATCH($C83,'Actual NPC (Total System)'!$C:$C,0),1)*$E83</f>
        <v>0</v>
      </c>
      <c r="P83" s="83">
        <f>INDEX('Actual NPC (Total System)'!N:N,MATCH($C83,'Actual NPC (Total System)'!$C:$C,0),1)*$E83</f>
        <v>0</v>
      </c>
      <c r="Q83" s="83">
        <f>INDEX('Actual NPC (Total System)'!O:O,MATCH($C83,'Actual NPC (Total System)'!$C:$C,0),1)*$E83</f>
        <v>0</v>
      </c>
      <c r="R83" s="83">
        <f>INDEX('Actual NPC (Total System)'!P:P,MATCH($C83,'Actual NPC (Total System)'!$C:$C,0),1)*$E83</f>
        <v>0</v>
      </c>
      <c r="S83" s="7"/>
    </row>
    <row r="84" spans="2:19" s="9" customFormat="1" ht="12.75">
      <c r="C84" s="22" t="s">
        <v>165</v>
      </c>
      <c r="D84" s="211" t="s">
        <v>169</v>
      </c>
      <c r="E84" s="210">
        <f>VLOOKUP(D84,'Actual Factors'!$A$4:$B$9,2,FALSE)</f>
        <v>0</v>
      </c>
      <c r="F84" s="82">
        <f t="shared" ref="F84:F86" si="23">SUM(G84:R84)</f>
        <v>0</v>
      </c>
      <c r="G84" s="83">
        <f>INDEX('Actual NPC (Total System)'!E:E,MATCH($C84,'Actual NPC (Total System)'!$C:$C,0),1)*$E84</f>
        <v>0</v>
      </c>
      <c r="H84" s="83">
        <f>INDEX('Actual NPC (Total System)'!F:F,MATCH($C84,'Actual NPC (Total System)'!$C:$C,0),1)*$E84</f>
        <v>0</v>
      </c>
      <c r="I84" s="83">
        <f>INDEX('Actual NPC (Total System)'!G:G,MATCH($C84,'Actual NPC (Total System)'!$C:$C,0),1)*$E84</f>
        <v>0</v>
      </c>
      <c r="J84" s="83">
        <f>INDEX('Actual NPC (Total System)'!H:H,MATCH($C84,'Actual NPC (Total System)'!$C:$C,0),1)*$E84</f>
        <v>0</v>
      </c>
      <c r="K84" s="83">
        <f>INDEX('Actual NPC (Total System)'!I:I,MATCH($C84,'Actual NPC (Total System)'!$C:$C,0),1)*$E84</f>
        <v>0</v>
      </c>
      <c r="L84" s="83">
        <f>INDEX('Actual NPC (Total System)'!J:J,MATCH($C84,'Actual NPC (Total System)'!$C:$C,0),1)*$E84</f>
        <v>0</v>
      </c>
      <c r="M84" s="83">
        <f>INDEX('Actual NPC (Total System)'!K:K,MATCH($C84,'Actual NPC (Total System)'!$C:$C,0),1)*$E84</f>
        <v>0</v>
      </c>
      <c r="N84" s="83">
        <f>INDEX('Actual NPC (Total System)'!L:L,MATCH($C84,'Actual NPC (Total System)'!$C:$C,0),1)*$E84</f>
        <v>0</v>
      </c>
      <c r="O84" s="83">
        <f>INDEX('Actual NPC (Total System)'!M:M,MATCH($C84,'Actual NPC (Total System)'!$C:$C,0),1)*$E84</f>
        <v>0</v>
      </c>
      <c r="P84" s="83">
        <f>INDEX('Actual NPC (Total System)'!N:N,MATCH($C84,'Actual NPC (Total System)'!$C:$C,0),1)*$E84</f>
        <v>0</v>
      </c>
      <c r="Q84" s="83">
        <f>INDEX('Actual NPC (Total System)'!O:O,MATCH($C84,'Actual NPC (Total System)'!$C:$C,0),1)*$E84</f>
        <v>0</v>
      </c>
      <c r="R84" s="83">
        <f>INDEX('Actual NPC (Total System)'!P:P,MATCH($C84,'Actual NPC (Total System)'!$C:$C,0),1)*$E84</f>
        <v>0</v>
      </c>
      <c r="S84" s="7"/>
    </row>
    <row r="85" spans="2:19" s="9" customFormat="1" ht="12.75">
      <c r="C85" s="22" t="s">
        <v>166</v>
      </c>
      <c r="D85" s="211" t="s">
        <v>169</v>
      </c>
      <c r="E85" s="210">
        <f>VLOOKUP(D85,'Actual Factors'!$A$4:$B$9,2,FALSE)</f>
        <v>0</v>
      </c>
      <c r="F85" s="82">
        <f t="shared" si="23"/>
        <v>0</v>
      </c>
      <c r="G85" s="83">
        <f>INDEX('Actual NPC (Total System)'!E:E,MATCH($C85,'Actual NPC (Total System)'!$C:$C,0),1)*$E85</f>
        <v>0</v>
      </c>
      <c r="H85" s="83">
        <f>INDEX('Actual NPC (Total System)'!F:F,MATCH($C85,'Actual NPC (Total System)'!$C:$C,0),1)*$E85</f>
        <v>0</v>
      </c>
      <c r="I85" s="83">
        <f>INDEX('Actual NPC (Total System)'!G:G,MATCH($C85,'Actual NPC (Total System)'!$C:$C,0),1)*$E85</f>
        <v>0</v>
      </c>
      <c r="J85" s="83">
        <f>INDEX('Actual NPC (Total System)'!H:H,MATCH($C85,'Actual NPC (Total System)'!$C:$C,0),1)*$E85</f>
        <v>0</v>
      </c>
      <c r="K85" s="83">
        <f>INDEX('Actual NPC (Total System)'!I:I,MATCH($C85,'Actual NPC (Total System)'!$C:$C,0),1)*$E85</f>
        <v>0</v>
      </c>
      <c r="L85" s="83">
        <f>INDEX('Actual NPC (Total System)'!J:J,MATCH($C85,'Actual NPC (Total System)'!$C:$C,0),1)*$E85</f>
        <v>0</v>
      </c>
      <c r="M85" s="83">
        <f>INDEX('Actual NPC (Total System)'!K:K,MATCH($C85,'Actual NPC (Total System)'!$C:$C,0),1)*$E85</f>
        <v>0</v>
      </c>
      <c r="N85" s="83">
        <f>INDEX('Actual NPC (Total System)'!L:L,MATCH($C85,'Actual NPC (Total System)'!$C:$C,0),1)*$E85</f>
        <v>0</v>
      </c>
      <c r="O85" s="83">
        <f>INDEX('Actual NPC (Total System)'!M:M,MATCH($C85,'Actual NPC (Total System)'!$C:$C,0),1)*$E85</f>
        <v>0</v>
      </c>
      <c r="P85" s="83">
        <f>INDEX('Actual NPC (Total System)'!N:N,MATCH($C85,'Actual NPC (Total System)'!$C:$C,0),1)*$E85</f>
        <v>0</v>
      </c>
      <c r="Q85" s="83">
        <f>INDEX('Actual NPC (Total System)'!O:O,MATCH($C85,'Actual NPC (Total System)'!$C:$C,0),1)*$E85</f>
        <v>0</v>
      </c>
      <c r="R85" s="83">
        <f>INDEX('Actual NPC (Total System)'!P:P,MATCH($C85,'Actual NPC (Total System)'!$C:$C,0),1)*$E85</f>
        <v>0</v>
      </c>
      <c r="S85" s="7"/>
    </row>
    <row r="86" spans="2:19" s="9" customFormat="1" ht="12.75">
      <c r="C86" s="22" t="s">
        <v>167</v>
      </c>
      <c r="D86" s="211" t="s">
        <v>169</v>
      </c>
      <c r="E86" s="210">
        <f>VLOOKUP(D86,'Actual Factors'!$A$4:$B$9,2,FALSE)</f>
        <v>0</v>
      </c>
      <c r="F86" s="82">
        <f t="shared" si="23"/>
        <v>0</v>
      </c>
      <c r="G86" s="83">
        <f>INDEX('Actual NPC (Total System)'!E:E,MATCH($C86,'Actual NPC (Total System)'!$C:$C,0),1)*$E86</f>
        <v>0</v>
      </c>
      <c r="H86" s="83">
        <f>INDEX('Actual NPC (Total System)'!F:F,MATCH($C86,'Actual NPC (Total System)'!$C:$C,0),1)*$E86</f>
        <v>0</v>
      </c>
      <c r="I86" s="83">
        <f>INDEX('Actual NPC (Total System)'!G:G,MATCH($C86,'Actual NPC (Total System)'!$C:$C,0),1)*$E86</f>
        <v>0</v>
      </c>
      <c r="J86" s="83">
        <f>INDEX('Actual NPC (Total System)'!H:H,MATCH($C86,'Actual NPC (Total System)'!$C:$C,0),1)*$E86</f>
        <v>0</v>
      </c>
      <c r="K86" s="83">
        <f>INDEX('Actual NPC (Total System)'!I:I,MATCH($C86,'Actual NPC (Total System)'!$C:$C,0),1)*$E86</f>
        <v>0</v>
      </c>
      <c r="L86" s="83">
        <f>INDEX('Actual NPC (Total System)'!J:J,MATCH($C86,'Actual NPC (Total System)'!$C:$C,0),1)*$E86</f>
        <v>0</v>
      </c>
      <c r="M86" s="83">
        <f>INDEX('Actual NPC (Total System)'!K:K,MATCH($C86,'Actual NPC (Total System)'!$C:$C,0),1)*$E86</f>
        <v>0</v>
      </c>
      <c r="N86" s="83">
        <f>INDEX('Actual NPC (Total System)'!L:L,MATCH($C86,'Actual NPC (Total System)'!$C:$C,0),1)*$E86</f>
        <v>0</v>
      </c>
      <c r="O86" s="83">
        <f>INDEX('Actual NPC (Total System)'!M:M,MATCH($C86,'Actual NPC (Total System)'!$C:$C,0),1)*$E86</f>
        <v>0</v>
      </c>
      <c r="P86" s="83">
        <f>INDEX('Actual NPC (Total System)'!N:N,MATCH($C86,'Actual NPC (Total System)'!$C:$C,0),1)*$E86</f>
        <v>0</v>
      </c>
      <c r="Q86" s="83">
        <f>INDEX('Actual NPC (Total System)'!O:O,MATCH($C86,'Actual NPC (Total System)'!$C:$C,0),1)*$E86</f>
        <v>0</v>
      </c>
      <c r="R86" s="83">
        <f>INDEX('Actual NPC (Total System)'!P:P,MATCH($C86,'Actual NPC (Total System)'!$C:$C,0),1)*$E86</f>
        <v>0</v>
      </c>
      <c r="S86" s="7"/>
    </row>
    <row r="87" spans="2:19" s="9" customFormat="1" ht="12.75">
      <c r="C87" s="22" t="s">
        <v>133</v>
      </c>
      <c r="D87" s="211" t="s">
        <v>169</v>
      </c>
      <c r="E87" s="210">
        <f>VLOOKUP(D87,'Actual Factors'!$A$4:$B$9,2,FALSE)</f>
        <v>0</v>
      </c>
      <c r="F87" s="82">
        <f t="shared" si="22"/>
        <v>0</v>
      </c>
      <c r="G87" s="83">
        <f>INDEX('Actual NPC (Total System)'!E:E,MATCH($C87,'Actual NPC (Total System)'!$C:$C,0),1)*$E87</f>
        <v>0</v>
      </c>
      <c r="H87" s="83">
        <f>INDEX('Actual NPC (Total System)'!F:F,MATCH($C87,'Actual NPC (Total System)'!$C:$C,0),1)*$E87</f>
        <v>0</v>
      </c>
      <c r="I87" s="83">
        <f>INDEX('Actual NPC (Total System)'!G:G,MATCH($C87,'Actual NPC (Total System)'!$C:$C,0),1)*$E87</f>
        <v>0</v>
      </c>
      <c r="J87" s="83">
        <f>INDEX('Actual NPC (Total System)'!H:H,MATCH($C87,'Actual NPC (Total System)'!$C:$C,0),1)*$E87</f>
        <v>0</v>
      </c>
      <c r="K87" s="83">
        <f>INDEX('Actual NPC (Total System)'!I:I,MATCH($C87,'Actual NPC (Total System)'!$C:$C,0),1)*$E87</f>
        <v>0</v>
      </c>
      <c r="L87" s="83">
        <f>INDEX('Actual NPC (Total System)'!J:J,MATCH($C87,'Actual NPC (Total System)'!$C:$C,0),1)*$E87</f>
        <v>0</v>
      </c>
      <c r="M87" s="83">
        <f>INDEX('Actual NPC (Total System)'!K:K,MATCH($C87,'Actual NPC (Total System)'!$C:$C,0),1)*$E87</f>
        <v>0</v>
      </c>
      <c r="N87" s="83">
        <f>INDEX('Actual NPC (Total System)'!L:L,MATCH($C87,'Actual NPC (Total System)'!$C:$C,0),1)*$E87</f>
        <v>0</v>
      </c>
      <c r="O87" s="83">
        <f>INDEX('Actual NPC (Total System)'!M:M,MATCH($C87,'Actual NPC (Total System)'!$C:$C,0),1)*$E87</f>
        <v>0</v>
      </c>
      <c r="P87" s="83">
        <f>INDEX('Actual NPC (Total System)'!N:N,MATCH($C87,'Actual NPC (Total System)'!$C:$C,0),1)*$E87</f>
        <v>0</v>
      </c>
      <c r="Q87" s="83">
        <f>INDEX('Actual NPC (Total System)'!O:O,MATCH($C87,'Actual NPC (Total System)'!$C:$C,0),1)*$E87</f>
        <v>0</v>
      </c>
      <c r="R87" s="83">
        <f>INDEX('Actual NPC (Total System)'!P:P,MATCH($C87,'Actual NPC (Total System)'!$C:$C,0),1)*$E87</f>
        <v>0</v>
      </c>
      <c r="S87" s="7"/>
    </row>
    <row r="88" spans="2:19" s="9" customFormat="1" ht="12.75">
      <c r="C88" s="22" t="s">
        <v>127</v>
      </c>
      <c r="D88" s="211" t="s">
        <v>169</v>
      </c>
      <c r="E88" s="210">
        <f>VLOOKUP(D88,'Actual Factors'!$A$4:$B$9,2,FALSE)</f>
        <v>0</v>
      </c>
      <c r="F88" s="82">
        <f t="shared" si="22"/>
        <v>0</v>
      </c>
      <c r="G88" s="83">
        <f>INDEX('Actual NPC (Total System)'!E:E,MATCH($C88,'Actual NPC (Total System)'!$C:$C,0),1)*$E88</f>
        <v>0</v>
      </c>
      <c r="H88" s="83">
        <f>INDEX('Actual NPC (Total System)'!F:F,MATCH($C88,'Actual NPC (Total System)'!$C:$C,0),1)*$E88</f>
        <v>0</v>
      </c>
      <c r="I88" s="83">
        <f>INDEX('Actual NPC (Total System)'!G:G,MATCH($C88,'Actual NPC (Total System)'!$C:$C,0),1)*$E88</f>
        <v>0</v>
      </c>
      <c r="J88" s="83">
        <f>INDEX('Actual NPC (Total System)'!H:H,MATCH($C88,'Actual NPC (Total System)'!$C:$C,0),1)*$E88</f>
        <v>0</v>
      </c>
      <c r="K88" s="83">
        <f>INDEX('Actual NPC (Total System)'!I:I,MATCH($C88,'Actual NPC (Total System)'!$C:$C,0),1)*$E88</f>
        <v>0</v>
      </c>
      <c r="L88" s="83">
        <f>INDEX('Actual NPC (Total System)'!J:J,MATCH($C88,'Actual NPC (Total System)'!$C:$C,0),1)*$E88</f>
        <v>0</v>
      </c>
      <c r="M88" s="83">
        <f>INDEX('Actual NPC (Total System)'!K:K,MATCH($C88,'Actual NPC (Total System)'!$C:$C,0),1)*$E88</f>
        <v>0</v>
      </c>
      <c r="N88" s="83">
        <f>INDEX('Actual NPC (Total System)'!L:L,MATCH($C88,'Actual NPC (Total System)'!$C:$C,0),1)*$E88</f>
        <v>0</v>
      </c>
      <c r="O88" s="83">
        <f>INDEX('Actual NPC (Total System)'!M:M,MATCH($C88,'Actual NPC (Total System)'!$C:$C,0),1)*$E88</f>
        <v>0</v>
      </c>
      <c r="P88" s="83">
        <f>INDEX('Actual NPC (Total System)'!N:N,MATCH($C88,'Actual NPC (Total System)'!$C:$C,0),1)*$E88</f>
        <v>0</v>
      </c>
      <c r="Q88" s="83">
        <f>INDEX('Actual NPC (Total System)'!O:O,MATCH($C88,'Actual NPC (Total System)'!$C:$C,0),1)*$E88</f>
        <v>0</v>
      </c>
      <c r="R88" s="83">
        <f>INDEX('Actual NPC (Total System)'!P:P,MATCH($C88,'Actual NPC (Total System)'!$C:$C,0),1)*$E88</f>
        <v>0</v>
      </c>
      <c r="S88" s="7"/>
    </row>
    <row r="89" spans="2:19" s="9" customFormat="1" ht="12.75">
      <c r="C89" s="22" t="s">
        <v>23</v>
      </c>
      <c r="D89" s="211" t="s">
        <v>169</v>
      </c>
      <c r="E89" s="210">
        <f>VLOOKUP(D89,'Actual Factors'!$A$4:$B$9,2,FALSE)</f>
        <v>0</v>
      </c>
      <c r="F89" s="82">
        <f t="shared" si="22"/>
        <v>0</v>
      </c>
      <c r="G89" s="83">
        <f>INDEX('Actual NPC (Total System)'!E:E,MATCH($C89,'Actual NPC (Total System)'!$C:$C,0),1)*$E89</f>
        <v>0</v>
      </c>
      <c r="H89" s="83">
        <f>INDEX('Actual NPC (Total System)'!F:F,MATCH($C89,'Actual NPC (Total System)'!$C:$C,0),1)*$E89</f>
        <v>0</v>
      </c>
      <c r="I89" s="83">
        <f>INDEX('Actual NPC (Total System)'!G:G,MATCH($C89,'Actual NPC (Total System)'!$C:$C,0),1)*$E89</f>
        <v>0</v>
      </c>
      <c r="J89" s="83">
        <f>INDEX('Actual NPC (Total System)'!H:H,MATCH($C89,'Actual NPC (Total System)'!$C:$C,0),1)*$E89</f>
        <v>0</v>
      </c>
      <c r="K89" s="83">
        <f>INDEX('Actual NPC (Total System)'!I:I,MATCH($C89,'Actual NPC (Total System)'!$C:$C,0),1)*$E89</f>
        <v>0</v>
      </c>
      <c r="L89" s="83">
        <f>INDEX('Actual NPC (Total System)'!J:J,MATCH($C89,'Actual NPC (Total System)'!$C:$C,0),1)*$E89</f>
        <v>0</v>
      </c>
      <c r="M89" s="83">
        <f>INDEX('Actual NPC (Total System)'!K:K,MATCH($C89,'Actual NPC (Total System)'!$C:$C,0),1)*$E89</f>
        <v>0</v>
      </c>
      <c r="N89" s="83">
        <f>INDEX('Actual NPC (Total System)'!L:L,MATCH($C89,'Actual NPC (Total System)'!$C:$C,0),1)*$E89</f>
        <v>0</v>
      </c>
      <c r="O89" s="83">
        <f>INDEX('Actual NPC (Total System)'!M:M,MATCH($C89,'Actual NPC (Total System)'!$C:$C,0),1)*$E89</f>
        <v>0</v>
      </c>
      <c r="P89" s="83">
        <f>INDEX('Actual NPC (Total System)'!N:N,MATCH($C89,'Actual NPC (Total System)'!$C:$C,0),1)*$E89</f>
        <v>0</v>
      </c>
      <c r="Q89" s="83">
        <f>INDEX('Actual NPC (Total System)'!O:O,MATCH($C89,'Actual NPC (Total System)'!$C:$C,0),1)*$E89</f>
        <v>0</v>
      </c>
      <c r="R89" s="83">
        <f>INDEX('Actual NPC (Total System)'!P:P,MATCH($C89,'Actual NPC (Total System)'!$C:$C,0),1)*$E89</f>
        <v>0</v>
      </c>
      <c r="S89" s="7"/>
    </row>
    <row r="90" spans="2:19" s="9" customFormat="1" ht="12.75">
      <c r="B90" s="15"/>
      <c r="C90" s="22" t="s">
        <v>24</v>
      </c>
      <c r="D90" s="211" t="s">
        <v>169</v>
      </c>
      <c r="E90" s="210">
        <f>VLOOKUP(D90,'Actual Factors'!$A$4:$B$9,2,FALSE)</f>
        <v>0</v>
      </c>
      <c r="F90" s="82">
        <f t="shared" si="22"/>
        <v>0</v>
      </c>
      <c r="G90" s="83">
        <f>INDEX('Actual NPC (Total System)'!E:E,MATCH($C90,'Actual NPC (Total System)'!$C:$C,0),1)*$E90</f>
        <v>0</v>
      </c>
      <c r="H90" s="83">
        <f>INDEX('Actual NPC (Total System)'!F:F,MATCH($C90,'Actual NPC (Total System)'!$C:$C,0),1)*$E90</f>
        <v>0</v>
      </c>
      <c r="I90" s="83">
        <f>INDEX('Actual NPC (Total System)'!G:G,MATCH($C90,'Actual NPC (Total System)'!$C:$C,0),1)*$E90</f>
        <v>0</v>
      </c>
      <c r="J90" s="83">
        <f>INDEX('Actual NPC (Total System)'!H:H,MATCH($C90,'Actual NPC (Total System)'!$C:$C,0),1)*$E90</f>
        <v>0</v>
      </c>
      <c r="K90" s="83">
        <f>INDEX('Actual NPC (Total System)'!I:I,MATCH($C90,'Actual NPC (Total System)'!$C:$C,0),1)*$E90</f>
        <v>0</v>
      </c>
      <c r="L90" s="83">
        <f>INDEX('Actual NPC (Total System)'!J:J,MATCH($C90,'Actual NPC (Total System)'!$C:$C,0),1)*$E90</f>
        <v>0</v>
      </c>
      <c r="M90" s="83">
        <f>INDEX('Actual NPC (Total System)'!K:K,MATCH($C90,'Actual NPC (Total System)'!$C:$C,0),1)*$E90</f>
        <v>0</v>
      </c>
      <c r="N90" s="83">
        <f>INDEX('Actual NPC (Total System)'!L:L,MATCH($C90,'Actual NPC (Total System)'!$C:$C,0),1)*$E90</f>
        <v>0</v>
      </c>
      <c r="O90" s="83">
        <f>INDEX('Actual NPC (Total System)'!M:M,MATCH($C90,'Actual NPC (Total System)'!$C:$C,0),1)*$E90</f>
        <v>0</v>
      </c>
      <c r="P90" s="83">
        <f>INDEX('Actual NPC (Total System)'!N:N,MATCH($C90,'Actual NPC (Total System)'!$C:$C,0),1)*$E90</f>
        <v>0</v>
      </c>
      <c r="Q90" s="83">
        <f>INDEX('Actual NPC (Total System)'!O:O,MATCH($C90,'Actual NPC (Total System)'!$C:$C,0),1)*$E90</f>
        <v>0</v>
      </c>
      <c r="R90" s="83">
        <f>INDEX('Actual NPC (Total System)'!P:P,MATCH($C90,'Actual NPC (Total System)'!$C:$C,0),1)*$E90</f>
        <v>0</v>
      </c>
      <c r="S90" s="7"/>
    </row>
    <row r="91" spans="2:19" s="9" customFormat="1" ht="12.75">
      <c r="B91" s="15"/>
      <c r="C91" s="22" t="s">
        <v>25</v>
      </c>
      <c r="D91" s="211" t="s">
        <v>169</v>
      </c>
      <c r="E91" s="210">
        <f>VLOOKUP(D91,'Actual Factors'!$A$4:$B$9,2,FALSE)</f>
        <v>0</v>
      </c>
      <c r="F91" s="82">
        <f t="shared" si="22"/>
        <v>0</v>
      </c>
      <c r="G91" s="83">
        <f>INDEX('Actual NPC (Total System)'!E:E,MATCH($C91,'Actual NPC (Total System)'!$C:$C,0),1)*$E91</f>
        <v>0</v>
      </c>
      <c r="H91" s="83">
        <f>INDEX('Actual NPC (Total System)'!F:F,MATCH($C91,'Actual NPC (Total System)'!$C:$C,0),1)*$E91</f>
        <v>0</v>
      </c>
      <c r="I91" s="83">
        <f>INDEX('Actual NPC (Total System)'!G:G,MATCH($C91,'Actual NPC (Total System)'!$C:$C,0),1)*$E91</f>
        <v>0</v>
      </c>
      <c r="J91" s="83">
        <f>INDEX('Actual NPC (Total System)'!H:H,MATCH($C91,'Actual NPC (Total System)'!$C:$C,0),1)*$E91</f>
        <v>0</v>
      </c>
      <c r="K91" s="83">
        <f>INDEX('Actual NPC (Total System)'!I:I,MATCH($C91,'Actual NPC (Total System)'!$C:$C,0),1)*$E91</f>
        <v>0</v>
      </c>
      <c r="L91" s="83">
        <f>INDEX('Actual NPC (Total System)'!J:J,MATCH($C91,'Actual NPC (Total System)'!$C:$C,0),1)*$E91</f>
        <v>0</v>
      </c>
      <c r="M91" s="83">
        <f>INDEX('Actual NPC (Total System)'!K:K,MATCH($C91,'Actual NPC (Total System)'!$C:$C,0),1)*$E91</f>
        <v>0</v>
      </c>
      <c r="N91" s="83">
        <f>INDEX('Actual NPC (Total System)'!L:L,MATCH($C91,'Actual NPC (Total System)'!$C:$C,0),1)*$E91</f>
        <v>0</v>
      </c>
      <c r="O91" s="83">
        <f>INDEX('Actual NPC (Total System)'!M:M,MATCH($C91,'Actual NPC (Total System)'!$C:$C,0),1)*$E91</f>
        <v>0</v>
      </c>
      <c r="P91" s="83">
        <f>INDEX('Actual NPC (Total System)'!N:N,MATCH($C91,'Actual NPC (Total System)'!$C:$C,0),1)*$E91</f>
        <v>0</v>
      </c>
      <c r="Q91" s="83">
        <f>INDEX('Actual NPC (Total System)'!O:O,MATCH($C91,'Actual NPC (Total System)'!$C:$C,0),1)*$E91</f>
        <v>0</v>
      </c>
      <c r="R91" s="83">
        <f>INDEX('Actual NPC (Total System)'!P:P,MATCH($C91,'Actual NPC (Total System)'!$C:$C,0),1)*$E91</f>
        <v>0</v>
      </c>
      <c r="S91" s="7"/>
    </row>
    <row r="92" spans="2:19" s="9" customFormat="1" ht="12.75">
      <c r="B92" s="15"/>
      <c r="C92" s="22" t="s">
        <v>144</v>
      </c>
      <c r="D92" s="211" t="s">
        <v>169</v>
      </c>
      <c r="E92" s="210">
        <f>VLOOKUP(D92,'Actual Factors'!$A$4:$B$9,2,FALSE)</f>
        <v>0</v>
      </c>
      <c r="F92" s="82">
        <f t="shared" ref="F92:F94" si="24">SUM(G92:R92)</f>
        <v>0</v>
      </c>
      <c r="G92" s="83">
        <f>INDEX('Actual NPC (Total System)'!E:E,MATCH($C92,'Actual NPC (Total System)'!$C:$C,0),1)*$E92</f>
        <v>0</v>
      </c>
      <c r="H92" s="83">
        <f>INDEX('Actual NPC (Total System)'!F:F,MATCH($C92,'Actual NPC (Total System)'!$C:$C,0),1)*$E92</f>
        <v>0</v>
      </c>
      <c r="I92" s="83">
        <f>INDEX('Actual NPC (Total System)'!G:G,MATCH($C92,'Actual NPC (Total System)'!$C:$C,0),1)*$E92</f>
        <v>0</v>
      </c>
      <c r="J92" s="83">
        <f>INDEX('Actual NPC (Total System)'!H:H,MATCH($C92,'Actual NPC (Total System)'!$C:$C,0),1)*$E92</f>
        <v>0</v>
      </c>
      <c r="K92" s="83">
        <f>INDEX('Actual NPC (Total System)'!I:I,MATCH($C92,'Actual NPC (Total System)'!$C:$C,0),1)*$E92</f>
        <v>0</v>
      </c>
      <c r="L92" s="83">
        <f>INDEX('Actual NPC (Total System)'!J:J,MATCH($C92,'Actual NPC (Total System)'!$C:$C,0),1)*$E92</f>
        <v>0</v>
      </c>
      <c r="M92" s="83">
        <f>INDEX('Actual NPC (Total System)'!K:K,MATCH($C92,'Actual NPC (Total System)'!$C:$C,0),1)*$E92</f>
        <v>0</v>
      </c>
      <c r="N92" s="83">
        <f>INDEX('Actual NPC (Total System)'!L:L,MATCH($C92,'Actual NPC (Total System)'!$C:$C,0),1)*$E92</f>
        <v>0</v>
      </c>
      <c r="O92" s="83">
        <f>INDEX('Actual NPC (Total System)'!M:M,MATCH($C92,'Actual NPC (Total System)'!$C:$C,0),1)*$E92</f>
        <v>0</v>
      </c>
      <c r="P92" s="83">
        <f>INDEX('Actual NPC (Total System)'!N:N,MATCH($C92,'Actual NPC (Total System)'!$C:$C,0),1)*$E92</f>
        <v>0</v>
      </c>
      <c r="Q92" s="83">
        <f>INDEX('Actual NPC (Total System)'!O:O,MATCH($C92,'Actual NPC (Total System)'!$C:$C,0),1)*$E92</f>
        <v>0</v>
      </c>
      <c r="R92" s="83">
        <f>INDEX('Actual NPC (Total System)'!P:P,MATCH($C92,'Actual NPC (Total System)'!$C:$C,0),1)*$E92</f>
        <v>0</v>
      </c>
      <c r="S92" s="7"/>
    </row>
    <row r="93" spans="2:19" s="9" customFormat="1" ht="12.75">
      <c r="B93" s="15"/>
      <c r="C93" s="22" t="s">
        <v>145</v>
      </c>
      <c r="D93" s="211" t="s">
        <v>169</v>
      </c>
      <c r="E93" s="210">
        <f>VLOOKUP(D93,'Actual Factors'!$A$4:$B$9,2,FALSE)</f>
        <v>0</v>
      </c>
      <c r="F93" s="82">
        <f t="shared" si="24"/>
        <v>0</v>
      </c>
      <c r="G93" s="83">
        <f>INDEX('Actual NPC (Total System)'!E:E,MATCH($C93,'Actual NPC (Total System)'!$C:$C,0),1)*$E93</f>
        <v>0</v>
      </c>
      <c r="H93" s="83">
        <f>INDEX('Actual NPC (Total System)'!F:F,MATCH($C93,'Actual NPC (Total System)'!$C:$C,0),1)*$E93</f>
        <v>0</v>
      </c>
      <c r="I93" s="83">
        <f>INDEX('Actual NPC (Total System)'!G:G,MATCH($C93,'Actual NPC (Total System)'!$C:$C,0),1)*$E93</f>
        <v>0</v>
      </c>
      <c r="J93" s="83">
        <f>INDEX('Actual NPC (Total System)'!H:H,MATCH($C93,'Actual NPC (Total System)'!$C:$C,0),1)*$E93</f>
        <v>0</v>
      </c>
      <c r="K93" s="83">
        <f>INDEX('Actual NPC (Total System)'!I:I,MATCH($C93,'Actual NPC (Total System)'!$C:$C,0),1)*$E93</f>
        <v>0</v>
      </c>
      <c r="L93" s="83">
        <f>INDEX('Actual NPC (Total System)'!J:J,MATCH($C93,'Actual NPC (Total System)'!$C:$C,0),1)*$E93</f>
        <v>0</v>
      </c>
      <c r="M93" s="83">
        <f>INDEX('Actual NPC (Total System)'!K:K,MATCH($C93,'Actual NPC (Total System)'!$C:$C,0),1)*$E93</f>
        <v>0</v>
      </c>
      <c r="N93" s="83">
        <f>INDEX('Actual NPC (Total System)'!L:L,MATCH($C93,'Actual NPC (Total System)'!$C:$C,0),1)*$E93</f>
        <v>0</v>
      </c>
      <c r="O93" s="83">
        <f>INDEX('Actual NPC (Total System)'!M:M,MATCH($C93,'Actual NPC (Total System)'!$C:$C,0),1)*$E93</f>
        <v>0</v>
      </c>
      <c r="P93" s="83">
        <f>INDEX('Actual NPC (Total System)'!N:N,MATCH($C93,'Actual NPC (Total System)'!$C:$C,0),1)*$E93</f>
        <v>0</v>
      </c>
      <c r="Q93" s="83">
        <f>INDEX('Actual NPC (Total System)'!O:O,MATCH($C93,'Actual NPC (Total System)'!$C:$C,0),1)*$E93</f>
        <v>0</v>
      </c>
      <c r="R93" s="83">
        <f>INDEX('Actual NPC (Total System)'!P:P,MATCH($C93,'Actual NPC (Total System)'!$C:$C,0),1)*$E93</f>
        <v>0</v>
      </c>
      <c r="S93" s="7"/>
    </row>
    <row r="94" spans="2:19" s="9" customFormat="1" ht="12.75">
      <c r="B94" s="15"/>
      <c r="C94" s="22" t="s">
        <v>146</v>
      </c>
      <c r="D94" s="211" t="s">
        <v>169</v>
      </c>
      <c r="E94" s="210">
        <f>VLOOKUP(D94,'Actual Factors'!$A$4:$B$9,2,FALSE)</f>
        <v>0</v>
      </c>
      <c r="F94" s="82">
        <f t="shared" si="24"/>
        <v>0</v>
      </c>
      <c r="G94" s="83">
        <f>INDEX('Actual NPC (Total System)'!E:E,MATCH($C94,'Actual NPC (Total System)'!$C:$C,0),1)*$E94</f>
        <v>0</v>
      </c>
      <c r="H94" s="83">
        <f>INDEX('Actual NPC (Total System)'!F:F,MATCH($C94,'Actual NPC (Total System)'!$C:$C,0),1)*$E94</f>
        <v>0</v>
      </c>
      <c r="I94" s="83">
        <f>INDEX('Actual NPC (Total System)'!G:G,MATCH($C94,'Actual NPC (Total System)'!$C:$C,0),1)*$E94</f>
        <v>0</v>
      </c>
      <c r="J94" s="83">
        <f>INDEX('Actual NPC (Total System)'!H:H,MATCH($C94,'Actual NPC (Total System)'!$C:$C,0),1)*$E94</f>
        <v>0</v>
      </c>
      <c r="K94" s="83">
        <f>INDEX('Actual NPC (Total System)'!I:I,MATCH($C94,'Actual NPC (Total System)'!$C:$C,0),1)*$E94</f>
        <v>0</v>
      </c>
      <c r="L94" s="83">
        <f>INDEX('Actual NPC (Total System)'!J:J,MATCH($C94,'Actual NPC (Total System)'!$C:$C,0),1)*$E94</f>
        <v>0</v>
      </c>
      <c r="M94" s="83">
        <f>INDEX('Actual NPC (Total System)'!K:K,MATCH($C94,'Actual NPC (Total System)'!$C:$C,0),1)*$E94</f>
        <v>0</v>
      </c>
      <c r="N94" s="83">
        <f>INDEX('Actual NPC (Total System)'!L:L,MATCH($C94,'Actual NPC (Total System)'!$C:$C,0),1)*$E94</f>
        <v>0</v>
      </c>
      <c r="O94" s="83">
        <f>INDEX('Actual NPC (Total System)'!M:M,MATCH($C94,'Actual NPC (Total System)'!$C:$C,0),1)*$E94</f>
        <v>0</v>
      </c>
      <c r="P94" s="83">
        <f>INDEX('Actual NPC (Total System)'!N:N,MATCH($C94,'Actual NPC (Total System)'!$C:$C,0),1)*$E94</f>
        <v>0</v>
      </c>
      <c r="Q94" s="83">
        <f>INDEX('Actual NPC (Total System)'!O:O,MATCH($C94,'Actual NPC (Total System)'!$C:$C,0),1)*$E94</f>
        <v>0</v>
      </c>
      <c r="R94" s="83">
        <f>INDEX('Actual NPC (Total System)'!P:P,MATCH($C94,'Actual NPC (Total System)'!$C:$C,0),1)*$E94</f>
        <v>0</v>
      </c>
      <c r="S94" s="7"/>
    </row>
    <row r="95" spans="2:19" s="9" customFormat="1" ht="12.75">
      <c r="B95" s="15"/>
      <c r="C95" s="22" t="s">
        <v>224</v>
      </c>
      <c r="D95" s="211" t="s">
        <v>169</v>
      </c>
      <c r="E95" s="210">
        <f>VLOOKUP(D95,'Actual Factors'!$A$4:$B$9,2,FALSE)</f>
        <v>0</v>
      </c>
      <c r="F95" s="82">
        <f t="shared" ref="F95" si="25">SUM(G95:R95)</f>
        <v>0</v>
      </c>
      <c r="G95" s="83">
        <f>INDEX('Actual NPC (Total System)'!E:E,MATCH($C95,'Actual NPC (Total System)'!$C:$C,0),1)*$E95</f>
        <v>0</v>
      </c>
      <c r="H95" s="83">
        <f>INDEX('Actual NPC (Total System)'!F:F,MATCH($C95,'Actual NPC (Total System)'!$C:$C,0),1)*$E95</f>
        <v>0</v>
      </c>
      <c r="I95" s="83">
        <f>INDEX('Actual NPC (Total System)'!G:G,MATCH($C95,'Actual NPC (Total System)'!$C:$C,0),1)*$E95</f>
        <v>0</v>
      </c>
      <c r="J95" s="83">
        <f>INDEX('Actual NPC (Total System)'!H:H,MATCH($C95,'Actual NPC (Total System)'!$C:$C,0),1)*$E95</f>
        <v>0</v>
      </c>
      <c r="K95" s="83">
        <f>INDEX('Actual NPC (Total System)'!I:I,MATCH($C95,'Actual NPC (Total System)'!$C:$C,0),1)*$E95</f>
        <v>0</v>
      </c>
      <c r="L95" s="83">
        <f>INDEX('Actual NPC (Total System)'!J:J,MATCH($C95,'Actual NPC (Total System)'!$C:$C,0),1)*$E95</f>
        <v>0</v>
      </c>
      <c r="M95" s="83">
        <f>INDEX('Actual NPC (Total System)'!K:K,MATCH($C95,'Actual NPC (Total System)'!$C:$C,0),1)*$E95</f>
        <v>0</v>
      </c>
      <c r="N95" s="83">
        <f>INDEX('Actual NPC (Total System)'!L:L,MATCH($C95,'Actual NPC (Total System)'!$C:$C,0),1)*$E95</f>
        <v>0</v>
      </c>
      <c r="O95" s="83">
        <f>INDEX('Actual NPC (Total System)'!M:M,MATCH($C95,'Actual NPC (Total System)'!$C:$C,0),1)*$E95</f>
        <v>0</v>
      </c>
      <c r="P95" s="83">
        <f>INDEX('Actual NPC (Total System)'!N:N,MATCH($C95,'Actual NPC (Total System)'!$C:$C,0),1)*$E95</f>
        <v>0</v>
      </c>
      <c r="Q95" s="83">
        <f>INDEX('Actual NPC (Total System)'!O:O,MATCH($C95,'Actual NPC (Total System)'!$C:$C,0),1)*$E95</f>
        <v>0</v>
      </c>
      <c r="R95" s="83">
        <f>INDEX('Actual NPC (Total System)'!P:P,MATCH($C95,'Actual NPC (Total System)'!$C:$C,0),1)*$E95</f>
        <v>0</v>
      </c>
      <c r="S95" s="7"/>
    </row>
    <row r="96" spans="2:19" s="9" customFormat="1" ht="12.75">
      <c r="B96" s="15"/>
      <c r="C96" s="22" t="s">
        <v>26</v>
      </c>
      <c r="D96" s="211" t="s">
        <v>169</v>
      </c>
      <c r="E96" s="210">
        <f>VLOOKUP(D96,'Actual Factors'!$A$4:$B$9,2,FALSE)</f>
        <v>0</v>
      </c>
      <c r="F96" s="82">
        <f t="shared" si="22"/>
        <v>0</v>
      </c>
      <c r="G96" s="83">
        <f>INDEX('Actual NPC (Total System)'!E:E,MATCH($C96,'Actual NPC (Total System)'!$C:$C,0),1)*$E96</f>
        <v>0</v>
      </c>
      <c r="H96" s="83">
        <f>INDEX('Actual NPC (Total System)'!F:F,MATCH($C96,'Actual NPC (Total System)'!$C:$C,0),1)*$E96</f>
        <v>0</v>
      </c>
      <c r="I96" s="83">
        <f>INDEX('Actual NPC (Total System)'!G:G,MATCH($C96,'Actual NPC (Total System)'!$C:$C,0),1)*$E96</f>
        <v>0</v>
      </c>
      <c r="J96" s="83">
        <f>INDEX('Actual NPC (Total System)'!H:H,MATCH($C96,'Actual NPC (Total System)'!$C:$C,0),1)*$E96</f>
        <v>0</v>
      </c>
      <c r="K96" s="83">
        <f>INDEX('Actual NPC (Total System)'!I:I,MATCH($C96,'Actual NPC (Total System)'!$C:$C,0),1)*$E96</f>
        <v>0</v>
      </c>
      <c r="L96" s="83">
        <f>INDEX('Actual NPC (Total System)'!J:J,MATCH($C96,'Actual NPC (Total System)'!$C:$C,0),1)*$E96</f>
        <v>0</v>
      </c>
      <c r="M96" s="83">
        <f>INDEX('Actual NPC (Total System)'!K:K,MATCH($C96,'Actual NPC (Total System)'!$C:$C,0),1)*$E96</f>
        <v>0</v>
      </c>
      <c r="N96" s="83">
        <f>INDEX('Actual NPC (Total System)'!L:L,MATCH($C96,'Actual NPC (Total System)'!$C:$C,0),1)*$E96</f>
        <v>0</v>
      </c>
      <c r="O96" s="83">
        <f>INDEX('Actual NPC (Total System)'!M:M,MATCH($C96,'Actual NPC (Total System)'!$C:$C,0),1)*$E96</f>
        <v>0</v>
      </c>
      <c r="P96" s="83">
        <f>INDEX('Actual NPC (Total System)'!N:N,MATCH($C96,'Actual NPC (Total System)'!$C:$C,0),1)*$E96</f>
        <v>0</v>
      </c>
      <c r="Q96" s="83">
        <f>INDEX('Actual NPC (Total System)'!O:O,MATCH($C96,'Actual NPC (Total System)'!$C:$C,0),1)*$E96</f>
        <v>0</v>
      </c>
      <c r="R96" s="83">
        <f>INDEX('Actual NPC (Total System)'!P:P,MATCH($C96,'Actual NPC (Total System)'!$C:$C,0),1)*$E96</f>
        <v>0</v>
      </c>
      <c r="S96" s="7"/>
    </row>
    <row r="97" spans="1:19" s="9" customFormat="1" ht="12.75">
      <c r="B97" s="15"/>
      <c r="C97" s="22" t="s">
        <v>98</v>
      </c>
      <c r="D97" s="211" t="s">
        <v>169</v>
      </c>
      <c r="E97" s="210">
        <f>VLOOKUP(D97,'Actual Factors'!$A$4:$B$9,2,FALSE)</f>
        <v>0</v>
      </c>
      <c r="F97" s="82">
        <f t="shared" si="22"/>
        <v>0</v>
      </c>
      <c r="G97" s="83">
        <f>INDEX('Actual NPC (Total System)'!E:E,MATCH($C97,'Actual NPC (Total System)'!$C:$C,0),1)*$E97</f>
        <v>0</v>
      </c>
      <c r="H97" s="83">
        <f>INDEX('Actual NPC (Total System)'!F:F,MATCH($C97,'Actual NPC (Total System)'!$C:$C,0),1)*$E97</f>
        <v>0</v>
      </c>
      <c r="I97" s="83">
        <f>INDEX('Actual NPC (Total System)'!G:G,MATCH($C97,'Actual NPC (Total System)'!$C:$C,0),1)*$E97</f>
        <v>0</v>
      </c>
      <c r="J97" s="83">
        <f>INDEX('Actual NPC (Total System)'!H:H,MATCH($C97,'Actual NPC (Total System)'!$C:$C,0),1)*$E97</f>
        <v>0</v>
      </c>
      <c r="K97" s="83">
        <f>INDEX('Actual NPC (Total System)'!I:I,MATCH($C97,'Actual NPC (Total System)'!$C:$C,0),1)*$E97</f>
        <v>0</v>
      </c>
      <c r="L97" s="83">
        <f>INDEX('Actual NPC (Total System)'!J:J,MATCH($C97,'Actual NPC (Total System)'!$C:$C,0),1)*$E97</f>
        <v>0</v>
      </c>
      <c r="M97" s="83">
        <f>INDEX('Actual NPC (Total System)'!K:K,MATCH($C97,'Actual NPC (Total System)'!$C:$C,0),1)*$E97</f>
        <v>0</v>
      </c>
      <c r="N97" s="83">
        <f>INDEX('Actual NPC (Total System)'!L:L,MATCH($C97,'Actual NPC (Total System)'!$C:$C,0),1)*$E97</f>
        <v>0</v>
      </c>
      <c r="O97" s="83">
        <f>INDEX('Actual NPC (Total System)'!M:M,MATCH($C97,'Actual NPC (Total System)'!$C:$C,0),1)*$E97</f>
        <v>0</v>
      </c>
      <c r="P97" s="83">
        <f>INDEX('Actual NPC (Total System)'!N:N,MATCH($C97,'Actual NPC (Total System)'!$C:$C,0),1)*$E97</f>
        <v>0</v>
      </c>
      <c r="Q97" s="83">
        <f>INDEX('Actual NPC (Total System)'!O:O,MATCH($C97,'Actual NPC (Total System)'!$C:$C,0),1)*$E97</f>
        <v>0</v>
      </c>
      <c r="R97" s="83">
        <f>INDEX('Actual NPC (Total System)'!P:P,MATCH($C97,'Actual NPC (Total System)'!$C:$C,0),1)*$E97</f>
        <v>0</v>
      </c>
      <c r="S97" s="7"/>
    </row>
    <row r="98" spans="1:19" s="9" customFormat="1" ht="12.75">
      <c r="B98" s="15"/>
      <c r="C98" s="22" t="s">
        <v>135</v>
      </c>
      <c r="D98" s="211" t="s">
        <v>169</v>
      </c>
      <c r="E98" s="210">
        <f>VLOOKUP(D98,'Actual Factors'!$A$4:$B$9,2,FALSE)</f>
        <v>0</v>
      </c>
      <c r="F98" s="82">
        <f t="shared" si="22"/>
        <v>0</v>
      </c>
      <c r="G98" s="83">
        <f>INDEX('Actual NPC (Total System)'!E:E,MATCH($C98,'Actual NPC (Total System)'!$C:$C,0),1)*$E98</f>
        <v>0</v>
      </c>
      <c r="H98" s="83">
        <f>INDEX('Actual NPC (Total System)'!F:F,MATCH($C98,'Actual NPC (Total System)'!$C:$C,0),1)*$E98</f>
        <v>0</v>
      </c>
      <c r="I98" s="83">
        <f>INDEX('Actual NPC (Total System)'!G:G,MATCH($C98,'Actual NPC (Total System)'!$C:$C,0),1)*$E98</f>
        <v>0</v>
      </c>
      <c r="J98" s="83">
        <f>INDEX('Actual NPC (Total System)'!H:H,MATCH($C98,'Actual NPC (Total System)'!$C:$C,0),1)*$E98</f>
        <v>0</v>
      </c>
      <c r="K98" s="83">
        <f>INDEX('Actual NPC (Total System)'!I:I,MATCH($C98,'Actual NPC (Total System)'!$C:$C,0),1)*$E98</f>
        <v>0</v>
      </c>
      <c r="L98" s="83">
        <f>INDEX('Actual NPC (Total System)'!J:J,MATCH($C98,'Actual NPC (Total System)'!$C:$C,0),1)*$E98</f>
        <v>0</v>
      </c>
      <c r="M98" s="83">
        <f>INDEX('Actual NPC (Total System)'!K:K,MATCH($C98,'Actual NPC (Total System)'!$C:$C,0),1)*$E98</f>
        <v>0</v>
      </c>
      <c r="N98" s="83">
        <f>INDEX('Actual NPC (Total System)'!L:L,MATCH($C98,'Actual NPC (Total System)'!$C:$C,0),1)*$E98</f>
        <v>0</v>
      </c>
      <c r="O98" s="83">
        <f>INDEX('Actual NPC (Total System)'!M:M,MATCH($C98,'Actual NPC (Total System)'!$C:$C,0),1)*$E98</f>
        <v>0</v>
      </c>
      <c r="P98" s="83">
        <f>INDEX('Actual NPC (Total System)'!N:N,MATCH($C98,'Actual NPC (Total System)'!$C:$C,0),1)*$E98</f>
        <v>0</v>
      </c>
      <c r="Q98" s="83">
        <f>INDEX('Actual NPC (Total System)'!O:O,MATCH($C98,'Actual NPC (Total System)'!$C:$C,0),1)*$E98</f>
        <v>0</v>
      </c>
      <c r="R98" s="83">
        <f>INDEX('Actual NPC (Total System)'!P:P,MATCH($C98,'Actual NPC (Total System)'!$C:$C,0),1)*$E98</f>
        <v>0</v>
      </c>
      <c r="S98" s="7"/>
    </row>
    <row r="99" spans="1:19" s="9" customFormat="1" ht="12.75">
      <c r="B99" s="15"/>
      <c r="C99" s="22" t="s">
        <v>27</v>
      </c>
      <c r="D99" s="211" t="s">
        <v>169</v>
      </c>
      <c r="E99" s="210">
        <f>VLOOKUP(D99,'Actual Factors'!$A$4:$B$9,2,FALSE)</f>
        <v>0</v>
      </c>
      <c r="F99" s="82">
        <f t="shared" si="22"/>
        <v>0</v>
      </c>
      <c r="G99" s="83">
        <f>INDEX('Actual NPC (Total System)'!E:E,MATCH($C99,'Actual NPC (Total System)'!$C:$C,0),1)*$E99</f>
        <v>0</v>
      </c>
      <c r="H99" s="83">
        <f>INDEX('Actual NPC (Total System)'!F:F,MATCH($C99,'Actual NPC (Total System)'!$C:$C,0),1)*$E99</f>
        <v>0</v>
      </c>
      <c r="I99" s="83">
        <f>INDEX('Actual NPC (Total System)'!G:G,MATCH($C99,'Actual NPC (Total System)'!$C:$C,0),1)*$E99</f>
        <v>0</v>
      </c>
      <c r="J99" s="83">
        <f>INDEX('Actual NPC (Total System)'!H:H,MATCH($C99,'Actual NPC (Total System)'!$C:$C,0),1)*$E99</f>
        <v>0</v>
      </c>
      <c r="K99" s="83">
        <f>INDEX('Actual NPC (Total System)'!I:I,MATCH($C99,'Actual NPC (Total System)'!$C:$C,0),1)*$E99</f>
        <v>0</v>
      </c>
      <c r="L99" s="83">
        <f>INDEX('Actual NPC (Total System)'!J:J,MATCH($C99,'Actual NPC (Total System)'!$C:$C,0),1)*$E99</f>
        <v>0</v>
      </c>
      <c r="M99" s="83">
        <f>INDEX('Actual NPC (Total System)'!K:K,MATCH($C99,'Actual NPC (Total System)'!$C:$C,0),1)*$E99</f>
        <v>0</v>
      </c>
      <c r="N99" s="83">
        <f>INDEX('Actual NPC (Total System)'!L:L,MATCH($C99,'Actual NPC (Total System)'!$C:$C,0),1)*$E99</f>
        <v>0</v>
      </c>
      <c r="O99" s="83">
        <f>INDEX('Actual NPC (Total System)'!M:M,MATCH($C99,'Actual NPC (Total System)'!$C:$C,0),1)*$E99</f>
        <v>0</v>
      </c>
      <c r="P99" s="83">
        <f>INDEX('Actual NPC (Total System)'!N:N,MATCH($C99,'Actual NPC (Total System)'!$C:$C,0),1)*$E99</f>
        <v>0</v>
      </c>
      <c r="Q99" s="83">
        <f>INDEX('Actual NPC (Total System)'!O:O,MATCH($C99,'Actual NPC (Total System)'!$C:$C,0),1)*$E99</f>
        <v>0</v>
      </c>
      <c r="R99" s="83">
        <f>INDEX('Actual NPC (Total System)'!P:P,MATCH($C99,'Actual NPC (Total System)'!$C:$C,0),1)*$E99</f>
        <v>0</v>
      </c>
      <c r="S99" s="7"/>
    </row>
    <row r="100" spans="1:19" s="9" customFormat="1" ht="12.75">
      <c r="B100" s="15"/>
      <c r="C100" s="22" t="s">
        <v>132</v>
      </c>
      <c r="D100" s="211" t="s">
        <v>169</v>
      </c>
      <c r="E100" s="210">
        <f>VLOOKUP(D100,'Actual Factors'!$A$4:$B$9,2,FALSE)</f>
        <v>0</v>
      </c>
      <c r="F100" s="82">
        <f t="shared" si="22"/>
        <v>0</v>
      </c>
      <c r="G100" s="83">
        <f>INDEX('Actual NPC (Total System)'!E:E,MATCH($C100,'Actual NPC (Total System)'!$C:$C,0),1)*$E100</f>
        <v>0</v>
      </c>
      <c r="H100" s="83">
        <f>INDEX('Actual NPC (Total System)'!F:F,MATCH($C100,'Actual NPC (Total System)'!$C:$C,0),1)*$E100</f>
        <v>0</v>
      </c>
      <c r="I100" s="83">
        <f>INDEX('Actual NPC (Total System)'!G:G,MATCH($C100,'Actual NPC (Total System)'!$C:$C,0),1)*$E100</f>
        <v>0</v>
      </c>
      <c r="J100" s="83">
        <f>INDEX('Actual NPC (Total System)'!H:H,MATCH($C100,'Actual NPC (Total System)'!$C:$C,0),1)*$E100</f>
        <v>0</v>
      </c>
      <c r="K100" s="83">
        <f>INDEX('Actual NPC (Total System)'!I:I,MATCH($C100,'Actual NPC (Total System)'!$C:$C,0),1)*$E100</f>
        <v>0</v>
      </c>
      <c r="L100" s="83">
        <f>INDEX('Actual NPC (Total System)'!J:J,MATCH($C100,'Actual NPC (Total System)'!$C:$C,0),1)*$E100</f>
        <v>0</v>
      </c>
      <c r="M100" s="83">
        <f>INDEX('Actual NPC (Total System)'!K:K,MATCH($C100,'Actual NPC (Total System)'!$C:$C,0),1)*$E100</f>
        <v>0</v>
      </c>
      <c r="N100" s="83">
        <f>INDEX('Actual NPC (Total System)'!L:L,MATCH($C100,'Actual NPC (Total System)'!$C:$C,0),1)*$E100</f>
        <v>0</v>
      </c>
      <c r="O100" s="83">
        <f>INDEX('Actual NPC (Total System)'!M:M,MATCH($C100,'Actual NPC (Total System)'!$C:$C,0),1)*$E100</f>
        <v>0</v>
      </c>
      <c r="P100" s="83">
        <f>INDEX('Actual NPC (Total System)'!N:N,MATCH($C100,'Actual NPC (Total System)'!$C:$C,0),1)*$E100</f>
        <v>0</v>
      </c>
      <c r="Q100" s="83">
        <f>INDEX('Actual NPC (Total System)'!O:O,MATCH($C100,'Actual NPC (Total System)'!$C:$C,0),1)*$E100</f>
        <v>0</v>
      </c>
      <c r="R100" s="83">
        <f>INDEX('Actual NPC (Total System)'!P:P,MATCH($C100,'Actual NPC (Total System)'!$C:$C,0),1)*$E100</f>
        <v>0</v>
      </c>
      <c r="S100" s="7"/>
    </row>
    <row r="101" spans="1:19" s="9" customFormat="1" ht="12.75">
      <c r="C101" s="22" t="s">
        <v>99</v>
      </c>
      <c r="D101" s="211" t="s">
        <v>169</v>
      </c>
      <c r="E101" s="210">
        <f>VLOOKUP(D101,'Actual Factors'!$A$4:$B$9,2,FALSE)</f>
        <v>0</v>
      </c>
      <c r="F101" s="82">
        <f t="shared" si="22"/>
        <v>0</v>
      </c>
      <c r="G101" s="83">
        <f>INDEX('Actual NPC (Total System)'!E:E,MATCH($C101,'Actual NPC (Total System)'!$C:$C,0),1)*$E101</f>
        <v>0</v>
      </c>
      <c r="H101" s="83">
        <f>INDEX('Actual NPC (Total System)'!F:F,MATCH($C101,'Actual NPC (Total System)'!$C:$C,0),1)*$E101</f>
        <v>0</v>
      </c>
      <c r="I101" s="83">
        <f>INDEX('Actual NPC (Total System)'!G:G,MATCH($C101,'Actual NPC (Total System)'!$C:$C,0),1)*$E101</f>
        <v>0</v>
      </c>
      <c r="J101" s="83">
        <f>INDEX('Actual NPC (Total System)'!H:H,MATCH($C101,'Actual NPC (Total System)'!$C:$C,0),1)*$E101</f>
        <v>0</v>
      </c>
      <c r="K101" s="83">
        <f>INDEX('Actual NPC (Total System)'!I:I,MATCH($C101,'Actual NPC (Total System)'!$C:$C,0),1)*$E101</f>
        <v>0</v>
      </c>
      <c r="L101" s="83">
        <f>INDEX('Actual NPC (Total System)'!J:J,MATCH($C101,'Actual NPC (Total System)'!$C:$C,0),1)*$E101</f>
        <v>0</v>
      </c>
      <c r="M101" s="83">
        <f>INDEX('Actual NPC (Total System)'!K:K,MATCH($C101,'Actual NPC (Total System)'!$C:$C,0),1)*$E101</f>
        <v>0</v>
      </c>
      <c r="N101" s="83">
        <f>INDEX('Actual NPC (Total System)'!L:L,MATCH($C101,'Actual NPC (Total System)'!$C:$C,0),1)*$E101</f>
        <v>0</v>
      </c>
      <c r="O101" s="83">
        <f>INDEX('Actual NPC (Total System)'!M:M,MATCH($C101,'Actual NPC (Total System)'!$C:$C,0),1)*$E101</f>
        <v>0</v>
      </c>
      <c r="P101" s="83">
        <f>INDEX('Actual NPC (Total System)'!N:N,MATCH($C101,'Actual NPC (Total System)'!$C:$C,0),1)*$E101</f>
        <v>0</v>
      </c>
      <c r="Q101" s="83">
        <f>INDEX('Actual NPC (Total System)'!O:O,MATCH($C101,'Actual NPC (Total System)'!$C:$C,0),1)*$E101</f>
        <v>0</v>
      </c>
      <c r="R101" s="83">
        <f>INDEX('Actual NPC (Total System)'!P:P,MATCH($C101,'Actual NPC (Total System)'!$C:$C,0),1)*$E101</f>
        <v>0</v>
      </c>
      <c r="S101" s="7"/>
    </row>
    <row r="102" spans="1:19" s="9" customFormat="1" ht="12.75">
      <c r="C102" s="22" t="s">
        <v>121</v>
      </c>
      <c r="D102" s="211" t="s">
        <v>169</v>
      </c>
      <c r="E102" s="210">
        <f>VLOOKUP(D102,'Actual Factors'!$A$4:$B$9,2,FALSE)</f>
        <v>0</v>
      </c>
      <c r="F102" s="82">
        <f t="shared" ref="F102:F103" si="26">SUM(G102:R102)</f>
        <v>0</v>
      </c>
      <c r="G102" s="83">
        <f>INDEX('Actual NPC (Total System)'!E:E,MATCH($C102,'Actual NPC (Total System)'!$C:$C,0),1)*$E102</f>
        <v>0</v>
      </c>
      <c r="H102" s="83">
        <f>INDEX('Actual NPC (Total System)'!F:F,MATCH($C102,'Actual NPC (Total System)'!$C:$C,0),1)*$E102</f>
        <v>0</v>
      </c>
      <c r="I102" s="83">
        <f>INDEX('Actual NPC (Total System)'!G:G,MATCH($C102,'Actual NPC (Total System)'!$C:$C,0),1)*$E102</f>
        <v>0</v>
      </c>
      <c r="J102" s="83">
        <f>INDEX('Actual NPC (Total System)'!H:H,MATCH($C102,'Actual NPC (Total System)'!$C:$C,0),1)*$E102</f>
        <v>0</v>
      </c>
      <c r="K102" s="83">
        <f>INDEX('Actual NPC (Total System)'!I:I,MATCH($C102,'Actual NPC (Total System)'!$C:$C,0),1)*$E102</f>
        <v>0</v>
      </c>
      <c r="L102" s="83">
        <f>INDEX('Actual NPC (Total System)'!J:J,MATCH($C102,'Actual NPC (Total System)'!$C:$C,0),1)*$E102</f>
        <v>0</v>
      </c>
      <c r="M102" s="83">
        <f>INDEX('Actual NPC (Total System)'!K:K,MATCH($C102,'Actual NPC (Total System)'!$C:$C,0),1)*$E102</f>
        <v>0</v>
      </c>
      <c r="N102" s="83">
        <f>INDEX('Actual NPC (Total System)'!L:L,MATCH($C102,'Actual NPC (Total System)'!$C:$C,0),1)*$E102</f>
        <v>0</v>
      </c>
      <c r="O102" s="83">
        <f>INDEX('Actual NPC (Total System)'!M:M,MATCH($C102,'Actual NPC (Total System)'!$C:$C,0),1)*$E102</f>
        <v>0</v>
      </c>
      <c r="P102" s="83">
        <f>INDEX('Actual NPC (Total System)'!N:N,MATCH($C102,'Actual NPC (Total System)'!$C:$C,0),1)*$E102</f>
        <v>0</v>
      </c>
      <c r="Q102" s="83">
        <f>INDEX('Actual NPC (Total System)'!O:O,MATCH($C102,'Actual NPC (Total System)'!$C:$C,0),1)*$E102</f>
        <v>0</v>
      </c>
      <c r="R102" s="83">
        <f>INDEX('Actual NPC (Total System)'!P:P,MATCH($C102,'Actual NPC (Total System)'!$C:$C,0),1)*$E102</f>
        <v>0</v>
      </c>
      <c r="S102" s="7"/>
    </row>
    <row r="103" spans="1:19" s="9" customFormat="1" ht="12.75">
      <c r="C103" s="22" t="s">
        <v>120</v>
      </c>
      <c r="D103" s="211" t="s">
        <v>169</v>
      </c>
      <c r="E103" s="210">
        <f>VLOOKUP(D103,'Actual Factors'!$A$4:$B$9,2,FALSE)</f>
        <v>0</v>
      </c>
      <c r="F103" s="82">
        <f t="shared" si="26"/>
        <v>0</v>
      </c>
      <c r="G103" s="83">
        <f>INDEX('Actual NPC (Total System)'!E:E,MATCH($C103,'Actual NPC (Total System)'!$C:$C,0),1)*$E103</f>
        <v>0</v>
      </c>
      <c r="H103" s="83">
        <f>INDEX('Actual NPC (Total System)'!F:F,MATCH($C103,'Actual NPC (Total System)'!$C:$C,0),1)*$E103</f>
        <v>0</v>
      </c>
      <c r="I103" s="83">
        <f>INDEX('Actual NPC (Total System)'!G:G,MATCH($C103,'Actual NPC (Total System)'!$C:$C,0),1)*$E103</f>
        <v>0</v>
      </c>
      <c r="J103" s="83">
        <f>INDEX('Actual NPC (Total System)'!H:H,MATCH($C103,'Actual NPC (Total System)'!$C:$C,0),1)*$E103</f>
        <v>0</v>
      </c>
      <c r="K103" s="83">
        <f>INDEX('Actual NPC (Total System)'!I:I,MATCH($C103,'Actual NPC (Total System)'!$C:$C,0),1)*$E103</f>
        <v>0</v>
      </c>
      <c r="L103" s="83">
        <f>INDEX('Actual NPC (Total System)'!J:J,MATCH($C103,'Actual NPC (Total System)'!$C:$C,0),1)*$E103</f>
        <v>0</v>
      </c>
      <c r="M103" s="83">
        <f>INDEX('Actual NPC (Total System)'!K:K,MATCH($C103,'Actual NPC (Total System)'!$C:$C,0),1)*$E103</f>
        <v>0</v>
      </c>
      <c r="N103" s="83">
        <f>INDEX('Actual NPC (Total System)'!L:L,MATCH($C103,'Actual NPC (Total System)'!$C:$C,0),1)*$E103</f>
        <v>0</v>
      </c>
      <c r="O103" s="83">
        <f>INDEX('Actual NPC (Total System)'!M:M,MATCH($C103,'Actual NPC (Total System)'!$C:$C,0),1)*$E103</f>
        <v>0</v>
      </c>
      <c r="P103" s="83">
        <f>INDEX('Actual NPC (Total System)'!N:N,MATCH($C103,'Actual NPC (Total System)'!$C:$C,0),1)*$E103</f>
        <v>0</v>
      </c>
      <c r="Q103" s="83">
        <f>INDEX('Actual NPC (Total System)'!O:O,MATCH($C103,'Actual NPC (Total System)'!$C:$C,0),1)*$E103</f>
        <v>0</v>
      </c>
      <c r="R103" s="83">
        <f>INDEX('Actual NPC (Total System)'!P:P,MATCH($C103,'Actual NPC (Total System)'!$C:$C,0),1)*$E103</f>
        <v>0</v>
      </c>
      <c r="S103" s="7"/>
    </row>
    <row r="104" spans="1:19" s="9" customFormat="1" ht="12.75">
      <c r="B104" s="15"/>
      <c r="C104" s="22"/>
      <c r="D104" s="20"/>
      <c r="E104" s="41"/>
      <c r="F104" s="118"/>
      <c r="G104" s="118"/>
      <c r="H104" s="118"/>
      <c r="I104" s="118"/>
      <c r="J104" s="118"/>
      <c r="K104" s="118"/>
      <c r="L104" s="118"/>
      <c r="M104" s="118"/>
      <c r="N104" s="118"/>
      <c r="O104" s="118"/>
      <c r="P104" s="118"/>
      <c r="Q104" s="118"/>
      <c r="R104" s="118"/>
      <c r="S104" s="7"/>
    </row>
    <row r="105" spans="1:19" s="9" customFormat="1" ht="12.75">
      <c r="B105" s="22"/>
      <c r="C105" s="22" t="s">
        <v>100</v>
      </c>
      <c r="D105" s="15"/>
      <c r="E105" s="41"/>
      <c r="F105" s="85">
        <f>SUM(G105:R105)</f>
        <v>352244.16</v>
      </c>
      <c r="G105" s="85">
        <f t="shared" ref="G105:R105" si="27">SUM(G59:G103)</f>
        <v>0</v>
      </c>
      <c r="H105" s="85">
        <f t="shared" si="27"/>
        <v>0</v>
      </c>
      <c r="I105" s="85">
        <f t="shared" si="27"/>
        <v>0</v>
      </c>
      <c r="J105" s="85">
        <f t="shared" si="27"/>
        <v>483.85</v>
      </c>
      <c r="K105" s="85">
        <f t="shared" si="27"/>
        <v>14857.73</v>
      </c>
      <c r="L105" s="85">
        <f t="shared" si="27"/>
        <v>94795.39</v>
      </c>
      <c r="M105" s="85">
        <f t="shared" si="27"/>
        <v>100742.7</v>
      </c>
      <c r="N105" s="85">
        <f t="shared" si="27"/>
        <v>94895.38</v>
      </c>
      <c r="O105" s="85">
        <f t="shared" si="27"/>
        <v>46009.19</v>
      </c>
      <c r="P105" s="85">
        <f t="shared" si="27"/>
        <v>459.92</v>
      </c>
      <c r="Q105" s="85">
        <f t="shared" si="27"/>
        <v>0</v>
      </c>
      <c r="R105" s="85">
        <f t="shared" si="27"/>
        <v>0</v>
      </c>
      <c r="S105" s="7"/>
    </row>
    <row r="106" spans="1:19" s="9" customFormat="1" ht="12.75">
      <c r="B106" s="15"/>
      <c r="C106" s="22"/>
      <c r="D106" s="15"/>
      <c r="E106" s="41"/>
      <c r="F106" s="17"/>
      <c r="G106" s="18"/>
      <c r="H106" s="18"/>
      <c r="I106" s="18"/>
      <c r="J106" s="18"/>
      <c r="K106" s="18"/>
      <c r="L106" s="18"/>
      <c r="M106" s="18"/>
      <c r="N106" s="18"/>
      <c r="O106" s="18"/>
      <c r="P106" s="18"/>
      <c r="Q106" s="18"/>
      <c r="R106" s="18"/>
      <c r="S106" s="7"/>
    </row>
    <row r="107" spans="1:19" s="9" customFormat="1" ht="12.75">
      <c r="B107" s="66" t="s">
        <v>28</v>
      </c>
      <c r="C107" s="22"/>
      <c r="D107" s="15"/>
      <c r="E107" s="41"/>
      <c r="F107" s="19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7"/>
    </row>
    <row r="108" spans="1:19" s="9" customFormat="1" ht="12.75">
      <c r="A108" s="14"/>
      <c r="B108" s="14"/>
      <c r="C108" s="22" t="s">
        <v>101</v>
      </c>
      <c r="D108" s="211" t="s">
        <v>194</v>
      </c>
      <c r="E108" s="210">
        <f>VLOOKUP(D108,'Actual Factors'!$A$4:$B$9,2,FALSE)</f>
        <v>7.1842025612899998E-2</v>
      </c>
      <c r="F108" s="82">
        <f t="shared" ref="F108:F109" si="28">SUM(G108:R108)</f>
        <v>421526.66116976051</v>
      </c>
      <c r="G108" s="83">
        <f>INDEX('Actual NPC (Total System)'!E:E,MATCH($C108,'Actual NPC (Total System)'!$C:$C,0),1)*$E108</f>
        <v>12996.493996230427</v>
      </c>
      <c r="H108" s="83">
        <f>INDEX('Actual NPC (Total System)'!F:F,MATCH($C108,'Actual NPC (Total System)'!$C:$C,0),1)*$E108</f>
        <v>12996.493996230427</v>
      </c>
      <c r="I108" s="83">
        <f>INDEX('Actual NPC (Total System)'!G:G,MATCH($C108,'Actual NPC (Total System)'!$C:$C,0),1)*$E108</f>
        <v>12996.493996230427</v>
      </c>
      <c r="J108" s="83">
        <f>INDEX('Actual NPC (Total System)'!H:H,MATCH($C108,'Actual NPC (Total System)'!$C:$C,0),1)*$E108</f>
        <v>37958.353510836496</v>
      </c>
      <c r="K108" s="83">
        <f>INDEX('Actual NPC (Total System)'!I:I,MATCH($C108,'Actual NPC (Total System)'!$C:$C,0),1)*$E108</f>
        <v>12996.493996230427</v>
      </c>
      <c r="L108" s="83">
        <f>INDEX('Actual NPC (Total System)'!J:J,MATCH($C108,'Actual NPC (Total System)'!$C:$C,0),1)*$E108</f>
        <v>122363.25476913464</v>
      </c>
      <c r="M108" s="83">
        <f>INDEX('Actual NPC (Total System)'!K:K,MATCH($C108,'Actual NPC (Total System)'!$C:$C,0),1)*$E108</f>
        <v>34869.846150811267</v>
      </c>
      <c r="N108" s="83">
        <f>INDEX('Actual NPC (Total System)'!L:L,MATCH($C108,'Actual NPC (Total System)'!$C:$C,0),1)*$E108</f>
        <v>34869.846150811267</v>
      </c>
      <c r="O108" s="83">
        <f>INDEX('Actual NPC (Total System)'!M:M,MATCH($C108,'Actual NPC (Total System)'!$C:$C,0),1)*$E108</f>
        <v>34869.846150811267</v>
      </c>
      <c r="P108" s="83">
        <f>INDEX('Actual NPC (Total System)'!N:N,MATCH($C108,'Actual NPC (Total System)'!$C:$C,0),1)*$E108</f>
        <v>34869.846150811267</v>
      </c>
      <c r="Q108" s="83">
        <f>INDEX('Actual NPC (Total System)'!O:O,MATCH($C108,'Actual NPC (Total System)'!$C:$C,0),1)*$E108</f>
        <v>34869.846150811267</v>
      </c>
      <c r="R108" s="83">
        <f>INDEX('Actual NPC (Total System)'!P:P,MATCH($C108,'Actual NPC (Total System)'!$C:$C,0),1)*$E108</f>
        <v>34869.846150811267</v>
      </c>
      <c r="S108" s="7"/>
    </row>
    <row r="109" spans="1:19" s="9" customFormat="1" ht="12.75">
      <c r="A109" s="14"/>
      <c r="B109" s="14"/>
      <c r="C109" s="22" t="s">
        <v>29</v>
      </c>
      <c r="D109" s="211" t="s">
        <v>194</v>
      </c>
      <c r="E109" s="210">
        <f>VLOOKUP(D109,'Actual Factors'!$A$4:$B$9,2,FALSE)</f>
        <v>7.1842025612899998E-2</v>
      </c>
      <c r="F109" s="82">
        <f t="shared" si="28"/>
        <v>-1509876.2886763525</v>
      </c>
      <c r="G109" s="83">
        <f>INDEX('Actual NPC (Total System)'!E:E,MATCH($C109,'Actual NPC (Total System)'!$C:$C,0),1)*$E109</f>
        <v>-108153.30010772491</v>
      </c>
      <c r="H109" s="83">
        <f>INDEX('Actual NPC (Total System)'!F:F,MATCH($C109,'Actual NPC (Total System)'!$C:$C,0),1)*$E109</f>
        <v>-108153.30010772491</v>
      </c>
      <c r="I109" s="83">
        <f>INDEX('Actual NPC (Total System)'!G:G,MATCH($C109,'Actual NPC (Total System)'!$C:$C,0),1)*$E109</f>
        <v>-108153.30010772491</v>
      </c>
      <c r="J109" s="83">
        <f>INDEX('Actual NPC (Total System)'!H:H,MATCH($C109,'Actual NPC (Total System)'!$C:$C,0),1)*$E109</f>
        <v>-108153.30010772491</v>
      </c>
      <c r="K109" s="83">
        <f>INDEX('Actual NPC (Total System)'!I:I,MATCH($C109,'Actual NPC (Total System)'!$C:$C,0),1)*$E109</f>
        <v>-108153.30010772491</v>
      </c>
      <c r="L109" s="83">
        <f>INDEX('Actual NPC (Total System)'!J:J,MATCH($C109,'Actual NPC (Total System)'!$C:$C,0),1)*$E109</f>
        <v>-204533.61255484013</v>
      </c>
      <c r="M109" s="83">
        <f>INDEX('Actual NPC (Total System)'!K:K,MATCH($C109,'Actual NPC (Total System)'!$C:$C,0),1)*$E109</f>
        <v>-127429.36259714795</v>
      </c>
      <c r="N109" s="83">
        <f>INDEX('Actual NPC (Total System)'!L:L,MATCH($C109,'Actual NPC (Total System)'!$C:$C,0),1)*$E109</f>
        <v>-127429.36259714795</v>
      </c>
      <c r="O109" s="83">
        <f>INDEX('Actual NPC (Total System)'!M:M,MATCH($C109,'Actual NPC (Total System)'!$C:$C,0),1)*$E109</f>
        <v>-127429.36259714795</v>
      </c>
      <c r="P109" s="83">
        <f>INDEX('Actual NPC (Total System)'!N:N,MATCH($C109,'Actual NPC (Total System)'!$C:$C,0),1)*$E109</f>
        <v>-127429.36259714795</v>
      </c>
      <c r="Q109" s="83">
        <f>INDEX('Actual NPC (Total System)'!O:O,MATCH($C109,'Actual NPC (Total System)'!$C:$C,0),1)*$E109</f>
        <v>-127429.36259714795</v>
      </c>
      <c r="R109" s="83">
        <f>INDEX('Actual NPC (Total System)'!P:P,MATCH($C109,'Actual NPC (Total System)'!$C:$C,0),1)*$E109</f>
        <v>-127429.36259714795</v>
      </c>
      <c r="S109" s="7"/>
    </row>
    <row r="110" spans="1:19" s="9" customFormat="1" ht="12.75">
      <c r="A110" s="14"/>
      <c r="B110" s="14"/>
      <c r="C110" s="22"/>
      <c r="D110" s="20"/>
      <c r="E110" s="41"/>
      <c r="F110" s="118"/>
      <c r="G110" s="118"/>
      <c r="H110" s="118"/>
      <c r="I110" s="118"/>
      <c r="J110" s="118"/>
      <c r="K110" s="118"/>
      <c r="L110" s="118"/>
      <c r="M110" s="118"/>
      <c r="N110" s="118"/>
      <c r="O110" s="118"/>
      <c r="P110" s="118"/>
      <c r="Q110" s="118"/>
      <c r="R110" s="118"/>
      <c r="S110" s="7"/>
    </row>
    <row r="111" spans="1:19" s="9" customFormat="1" ht="12.75">
      <c r="A111" s="14"/>
      <c r="B111" s="14" t="s">
        <v>102</v>
      </c>
      <c r="C111" s="22"/>
      <c r="D111" s="20"/>
      <c r="E111" s="41"/>
      <c r="F111" s="82">
        <f>SUM(G111:R111)</f>
        <v>-1088349.6275065918</v>
      </c>
      <c r="G111" s="83">
        <f t="shared" ref="G111:R111" si="29">SUM(G108:G109)</f>
        <v>-95156.806111494487</v>
      </c>
      <c r="H111" s="83">
        <f t="shared" si="29"/>
        <v>-95156.806111494487</v>
      </c>
      <c r="I111" s="83">
        <f t="shared" si="29"/>
        <v>-95156.806111494487</v>
      </c>
      <c r="J111" s="83">
        <f t="shared" si="29"/>
        <v>-70194.946596888418</v>
      </c>
      <c r="K111" s="83">
        <f t="shared" si="29"/>
        <v>-95156.806111494487</v>
      </c>
      <c r="L111" s="83">
        <f t="shared" si="29"/>
        <v>-82170.357785705492</v>
      </c>
      <c r="M111" s="83">
        <f t="shared" si="29"/>
        <v>-92559.516446336682</v>
      </c>
      <c r="N111" s="83">
        <f t="shared" si="29"/>
        <v>-92559.516446336682</v>
      </c>
      <c r="O111" s="83">
        <f t="shared" si="29"/>
        <v>-92559.516446336682</v>
      </c>
      <c r="P111" s="83">
        <f t="shared" si="29"/>
        <v>-92559.516446336682</v>
      </c>
      <c r="Q111" s="83">
        <f t="shared" si="29"/>
        <v>-92559.516446336682</v>
      </c>
      <c r="R111" s="83">
        <f t="shared" si="29"/>
        <v>-92559.516446336682</v>
      </c>
      <c r="S111" s="7"/>
    </row>
    <row r="112" spans="1:19" s="9" customFormat="1" ht="12.75">
      <c r="A112" s="14"/>
      <c r="B112" s="14"/>
      <c r="C112" s="22"/>
      <c r="D112" s="20"/>
      <c r="E112" s="41"/>
      <c r="F112" s="118" t="s">
        <v>85</v>
      </c>
      <c r="G112" s="118" t="s">
        <v>85</v>
      </c>
      <c r="H112" s="118" t="s">
        <v>85</v>
      </c>
      <c r="I112" s="118" t="s">
        <v>85</v>
      </c>
      <c r="J112" s="118" t="s">
        <v>85</v>
      </c>
      <c r="K112" s="118" t="s">
        <v>85</v>
      </c>
      <c r="L112" s="118" t="s">
        <v>85</v>
      </c>
      <c r="M112" s="118" t="s">
        <v>85</v>
      </c>
      <c r="N112" s="118" t="s">
        <v>85</v>
      </c>
      <c r="O112" s="118" t="s">
        <v>85</v>
      </c>
      <c r="P112" s="118" t="s">
        <v>85</v>
      </c>
      <c r="Q112" s="118" t="s">
        <v>85</v>
      </c>
      <c r="R112" s="118" t="s">
        <v>85</v>
      </c>
      <c r="S112" s="7"/>
    </row>
    <row r="113" spans="1:19" s="9" customFormat="1" ht="12.75">
      <c r="A113" s="14"/>
      <c r="B113" s="14" t="s">
        <v>30</v>
      </c>
      <c r="C113" s="22"/>
      <c r="D113" s="22"/>
      <c r="E113" s="41"/>
      <c r="F113" s="84">
        <f>SUM(G113:R113)</f>
        <v>10937988.20918937</v>
      </c>
      <c r="G113" s="85">
        <f t="shared" ref="G113:R113" si="30">G111+G105+G56</f>
        <v>992050.20303498558</v>
      </c>
      <c r="H113" s="85">
        <f t="shared" si="30"/>
        <v>1160667.9754107129</v>
      </c>
      <c r="I113" s="85">
        <f t="shared" si="30"/>
        <v>1017446.4050725217</v>
      </c>
      <c r="J113" s="85">
        <f t="shared" si="30"/>
        <v>1011694.5543672565</v>
      </c>
      <c r="K113" s="85">
        <f t="shared" si="30"/>
        <v>784498.49408693833</v>
      </c>
      <c r="L113" s="85">
        <f t="shared" si="30"/>
        <v>833743.58178301633</v>
      </c>
      <c r="M113" s="85">
        <f t="shared" si="30"/>
        <v>831937.03220376128</v>
      </c>
      <c r="N113" s="85">
        <f t="shared" si="30"/>
        <v>822177.61397730384</v>
      </c>
      <c r="O113" s="85">
        <f t="shared" si="30"/>
        <v>769163.61524435924</v>
      </c>
      <c r="P113" s="85">
        <f t="shared" si="30"/>
        <v>677495.60967421264</v>
      </c>
      <c r="Q113" s="85">
        <f t="shared" si="30"/>
        <v>1043741.4571813755</v>
      </c>
      <c r="R113" s="85">
        <f t="shared" si="30"/>
        <v>993371.66715292609</v>
      </c>
      <c r="S113" s="7"/>
    </row>
    <row r="114" spans="1:19" s="9" customFormat="1" ht="12.75">
      <c r="A114" s="14"/>
      <c r="B114" s="14"/>
      <c r="C114" s="22"/>
      <c r="D114" s="22"/>
      <c r="E114" s="41"/>
      <c r="F114" s="18"/>
      <c r="G114" s="18"/>
      <c r="H114" s="18"/>
      <c r="I114" s="18"/>
      <c r="J114" s="18"/>
      <c r="K114" s="18"/>
      <c r="L114" s="18"/>
      <c r="M114" s="18"/>
      <c r="N114" s="18"/>
      <c r="O114" s="18"/>
      <c r="P114" s="18"/>
      <c r="Q114" s="18"/>
      <c r="R114" s="18"/>
      <c r="S114" s="7"/>
    </row>
    <row r="115" spans="1:19" s="9" customFormat="1" ht="12.75">
      <c r="A115" s="14"/>
      <c r="B115" s="14" t="s">
        <v>30</v>
      </c>
      <c r="C115" s="22"/>
      <c r="D115" s="15"/>
      <c r="E115" s="41"/>
      <c r="F115" s="18"/>
      <c r="G115" s="18"/>
      <c r="H115" s="18"/>
      <c r="I115" s="18"/>
      <c r="J115" s="18"/>
      <c r="K115" s="18"/>
      <c r="L115" s="18"/>
      <c r="M115" s="18"/>
      <c r="N115" s="18"/>
      <c r="O115" s="18"/>
      <c r="P115" s="18"/>
      <c r="Q115" s="18"/>
      <c r="R115" s="18"/>
      <c r="S115" s="7"/>
    </row>
    <row r="116" spans="1:19" s="9" customFormat="1" ht="12.75">
      <c r="A116" s="14"/>
      <c r="B116" s="14"/>
      <c r="C116" s="22" t="s">
        <v>103</v>
      </c>
      <c r="D116" s="211" t="s">
        <v>195</v>
      </c>
      <c r="E116" s="210">
        <f>VLOOKUP(D116,'Actual Factors'!$A$4:$B$9,2,FALSE)</f>
        <v>7.7386335360771719E-2</v>
      </c>
      <c r="F116" s="82">
        <f t="shared" ref="F116" si="31">SUM(G116:R116)</f>
        <v>0</v>
      </c>
      <c r="G116" s="83">
        <f>INDEX('Actual NPC (Total System)'!E:E,MATCH($C116,'Actual NPC (Total System)'!$C:$C,0),1)*$E116</f>
        <v>0</v>
      </c>
      <c r="H116" s="83">
        <f>INDEX('Actual NPC (Total System)'!F:F,MATCH($C116,'Actual NPC (Total System)'!$C:$C,0),1)*$E116</f>
        <v>0</v>
      </c>
      <c r="I116" s="83">
        <f>INDEX('Actual NPC (Total System)'!G:G,MATCH($C116,'Actual NPC (Total System)'!$C:$C,0),1)*$E116</f>
        <v>0</v>
      </c>
      <c r="J116" s="83">
        <f>INDEX('Actual NPC (Total System)'!H:H,MATCH($C116,'Actual NPC (Total System)'!$C:$C,0),1)*$E116</f>
        <v>0</v>
      </c>
      <c r="K116" s="83">
        <f>INDEX('Actual NPC (Total System)'!I:I,MATCH($C116,'Actual NPC (Total System)'!$C:$C,0),1)*$E116</f>
        <v>0</v>
      </c>
      <c r="L116" s="83">
        <f>INDEX('Actual NPC (Total System)'!J:J,MATCH($C116,'Actual NPC (Total System)'!$C:$C,0),1)*$E116</f>
        <v>0</v>
      </c>
      <c r="M116" s="83">
        <f>INDEX('Actual NPC (Total System)'!K:K,MATCH($C116,'Actual NPC (Total System)'!$C:$C,0),1)*$E116</f>
        <v>0</v>
      </c>
      <c r="N116" s="83">
        <f>INDEX('Actual NPC (Total System)'!L:L,MATCH($C116,'Actual NPC (Total System)'!$C:$C,0),1)*$E116</f>
        <v>0</v>
      </c>
      <c r="O116" s="83">
        <f>INDEX('Actual NPC (Total System)'!M:M,MATCH($C116,'Actual NPC (Total System)'!$C:$C,0),1)*$E116</f>
        <v>0</v>
      </c>
      <c r="P116" s="83">
        <f>INDEX('Actual NPC (Total System)'!N:N,MATCH($C116,'Actual NPC (Total System)'!$C:$C,0),1)*$E116</f>
        <v>0</v>
      </c>
      <c r="Q116" s="83">
        <f>INDEX('Actual NPC (Total System)'!O:O,MATCH($C116,'Actual NPC (Total System)'!$C:$C,0),1)*$E116</f>
        <v>0</v>
      </c>
      <c r="R116" s="83">
        <f>INDEX('Actual NPC (Total System)'!P:P,MATCH($C116,'Actual NPC (Total System)'!$C:$C,0),1)*$E116</f>
        <v>0</v>
      </c>
      <c r="S116" s="7"/>
    </row>
    <row r="117" spans="1:19" s="9" customFormat="1" ht="12.75">
      <c r="A117" s="14"/>
      <c r="B117" s="14"/>
      <c r="C117" s="22"/>
      <c r="D117" s="20"/>
      <c r="E117" s="41"/>
      <c r="F117" s="118" t="s">
        <v>85</v>
      </c>
      <c r="G117" s="118" t="s">
        <v>85</v>
      </c>
      <c r="H117" s="118" t="s">
        <v>85</v>
      </c>
      <c r="I117" s="118" t="s">
        <v>85</v>
      </c>
      <c r="J117" s="118" t="s">
        <v>85</v>
      </c>
      <c r="K117" s="118" t="s">
        <v>85</v>
      </c>
      <c r="L117" s="118" t="s">
        <v>85</v>
      </c>
      <c r="M117" s="118" t="s">
        <v>85</v>
      </c>
      <c r="N117" s="118" t="s">
        <v>85</v>
      </c>
      <c r="O117" s="118" t="s">
        <v>85</v>
      </c>
      <c r="P117" s="118" t="s">
        <v>85</v>
      </c>
      <c r="Q117" s="118" t="s">
        <v>85</v>
      </c>
      <c r="R117" s="118" t="s">
        <v>85</v>
      </c>
      <c r="S117" s="7"/>
    </row>
    <row r="118" spans="1:19" s="9" customFormat="1" ht="12.75">
      <c r="A118" s="14"/>
      <c r="B118" s="14" t="s">
        <v>32</v>
      </c>
      <c r="C118" s="22"/>
      <c r="D118" s="20"/>
      <c r="E118" s="41"/>
      <c r="F118" s="42">
        <f>SUM(G118:R118)</f>
        <v>0</v>
      </c>
      <c r="G118" s="18">
        <f t="shared" ref="G118:R118" si="32">SUM(G115:G116)</f>
        <v>0</v>
      </c>
      <c r="H118" s="18">
        <f t="shared" si="32"/>
        <v>0</v>
      </c>
      <c r="I118" s="18">
        <f t="shared" si="32"/>
        <v>0</v>
      </c>
      <c r="J118" s="18">
        <f t="shared" si="32"/>
        <v>0</v>
      </c>
      <c r="K118" s="18">
        <f t="shared" si="32"/>
        <v>0</v>
      </c>
      <c r="L118" s="18">
        <f t="shared" si="32"/>
        <v>0</v>
      </c>
      <c r="M118" s="18">
        <f t="shared" si="32"/>
        <v>0</v>
      </c>
      <c r="N118" s="18">
        <f t="shared" si="32"/>
        <v>0</v>
      </c>
      <c r="O118" s="18">
        <f t="shared" si="32"/>
        <v>0</v>
      </c>
      <c r="P118" s="18">
        <f t="shared" si="32"/>
        <v>0</v>
      </c>
      <c r="Q118" s="18">
        <f t="shared" si="32"/>
        <v>0</v>
      </c>
      <c r="R118" s="18">
        <f t="shared" si="32"/>
        <v>0</v>
      </c>
      <c r="S118" s="7"/>
    </row>
    <row r="119" spans="1:19" s="9" customFormat="1" ht="12.75">
      <c r="A119" s="14"/>
      <c r="B119" s="14"/>
      <c r="C119" s="22"/>
      <c r="D119" s="20"/>
      <c r="E119" s="41"/>
      <c r="F119" s="18"/>
      <c r="G119" s="18"/>
      <c r="H119" s="18"/>
      <c r="I119" s="18"/>
      <c r="J119" s="18"/>
      <c r="K119" s="18"/>
      <c r="L119" s="18"/>
      <c r="M119" s="18"/>
      <c r="N119" s="18"/>
      <c r="O119" s="18"/>
      <c r="P119" s="18"/>
      <c r="Q119" s="18"/>
      <c r="R119" s="18"/>
      <c r="S119" s="7"/>
    </row>
    <row r="120" spans="1:19" s="9" customFormat="1" ht="12.75">
      <c r="A120" s="14"/>
      <c r="B120" s="14" t="s">
        <v>78</v>
      </c>
      <c r="C120" s="22"/>
      <c r="D120" s="20"/>
      <c r="E120" s="41"/>
      <c r="F120" s="17"/>
      <c r="G120" s="18"/>
      <c r="H120" s="18"/>
      <c r="I120" s="18"/>
      <c r="J120" s="18"/>
      <c r="K120" s="18"/>
      <c r="L120" s="18"/>
      <c r="M120" s="18"/>
      <c r="N120" s="18"/>
      <c r="O120" s="18"/>
      <c r="P120" s="18"/>
      <c r="Q120" s="18"/>
      <c r="R120" s="18"/>
      <c r="S120" s="7"/>
    </row>
    <row r="121" spans="1:19" s="9" customFormat="1" ht="12.75">
      <c r="A121" s="14"/>
      <c r="B121" s="14"/>
      <c r="C121" s="14" t="s">
        <v>78</v>
      </c>
      <c r="D121" s="211" t="s">
        <v>195</v>
      </c>
      <c r="E121" s="210">
        <f>VLOOKUP(D121,'Actual Factors'!$A$4:$B$9,2,FALSE)</f>
        <v>7.7386335360771719E-2</v>
      </c>
      <c r="F121" s="84">
        <f t="shared" ref="F121:F123" si="33">SUM(G121:R121)</f>
        <v>70279492.763686851</v>
      </c>
      <c r="G121" s="85">
        <f>INDEX('Actual NPC (Total System)'!E:E,MATCH($C121,'Actual NPC (Total System)'!$C:$C,0),1)*$E121</f>
        <v>4265983.5359422332</v>
      </c>
      <c r="H121" s="85">
        <f>INDEX('Actual NPC (Total System)'!F:F,MATCH($C121,'Actual NPC (Total System)'!$C:$C,0),1)*$E121</f>
        <v>4304272.4799691793</v>
      </c>
      <c r="I121" s="85">
        <f>INDEX('Actual NPC (Total System)'!G:G,MATCH($C121,'Actual NPC (Total System)'!$C:$C,0),1)*$E121</f>
        <v>4034985.820162876</v>
      </c>
      <c r="J121" s="85">
        <f>INDEX('Actual NPC (Total System)'!H:H,MATCH($C121,'Actual NPC (Total System)'!$C:$C,0),1)*$E121</f>
        <v>3868939.3308912674</v>
      </c>
      <c r="K121" s="85">
        <f>INDEX('Actual NPC (Total System)'!I:I,MATCH($C121,'Actual NPC (Total System)'!$C:$C,0),1)*$E121</f>
        <v>3236442.6029829704</v>
      </c>
      <c r="L121" s="85">
        <f>INDEX('Actual NPC (Total System)'!J:J,MATCH($C121,'Actual NPC (Total System)'!$C:$C,0),1)*$E121</f>
        <v>3410449.285190383</v>
      </c>
      <c r="M121" s="85">
        <f>INDEX('Actual NPC (Total System)'!K:K,MATCH($C121,'Actual NPC (Total System)'!$C:$C,0),1)*$E121</f>
        <v>10672301.509181792</v>
      </c>
      <c r="N121" s="85">
        <f>INDEX('Actual NPC (Total System)'!L:L,MATCH($C121,'Actual NPC (Total System)'!$C:$C,0),1)*$E121</f>
        <v>13373069.204879496</v>
      </c>
      <c r="O121" s="85">
        <f>INDEX('Actual NPC (Total System)'!M:M,MATCH($C121,'Actual NPC (Total System)'!$C:$C,0),1)*$E121</f>
        <v>7656116.6259773849</v>
      </c>
      <c r="P121" s="85">
        <f>INDEX('Actual NPC (Total System)'!N:N,MATCH($C121,'Actual NPC (Total System)'!$C:$C,0),1)*$E121</f>
        <v>3694812.1117278938</v>
      </c>
      <c r="Q121" s="85">
        <f>INDEX('Actual NPC (Total System)'!O:O,MATCH($C121,'Actual NPC (Total System)'!$C:$C,0),1)*$E121</f>
        <v>6346032.1119680787</v>
      </c>
      <c r="R121" s="85">
        <f>INDEX('Actual NPC (Total System)'!P:P,MATCH($C121,'Actual NPC (Total System)'!$C:$C,0),1)*$E121</f>
        <v>5416088.1448133094</v>
      </c>
      <c r="S121" s="7"/>
    </row>
    <row r="122" spans="1:19" s="9" customFormat="1" ht="12.75">
      <c r="A122" s="14"/>
      <c r="B122" s="14"/>
      <c r="C122" s="14" t="s">
        <v>115</v>
      </c>
      <c r="D122" s="211" t="s">
        <v>195</v>
      </c>
      <c r="E122" s="210">
        <f>VLOOKUP(D122,'Actual Factors'!$A$4:$B$9,2,FALSE)</f>
        <v>7.7386335360771719E-2</v>
      </c>
      <c r="F122" s="82">
        <f t="shared" si="33"/>
        <v>-2705995.4258853095</v>
      </c>
      <c r="G122" s="83">
        <f>INDEX('Actual NPC (Total System)'!E:E,MATCH($C122,'Actual NPC (Total System)'!$C:$C,0),1)*$E122</f>
        <v>-2394825.3838688121</v>
      </c>
      <c r="H122" s="83">
        <f>INDEX('Actual NPC (Total System)'!F:F,MATCH($C122,'Actual NPC (Total System)'!$C:$C,0),1)*$E122</f>
        <v>524723.45621855406</v>
      </c>
      <c r="I122" s="83">
        <f>INDEX('Actual NPC (Total System)'!G:G,MATCH($C122,'Actual NPC (Total System)'!$C:$C,0),1)*$E122</f>
        <v>1968300.6237508771</v>
      </c>
      <c r="J122" s="83">
        <f>INDEX('Actual NPC (Total System)'!H:H,MATCH($C122,'Actual NPC (Total System)'!$C:$C,0),1)*$E122</f>
        <v>517345.03517927148</v>
      </c>
      <c r="K122" s="83">
        <f>INDEX('Actual NPC (Total System)'!I:I,MATCH($C122,'Actual NPC (Total System)'!$C:$C,0),1)*$E122</f>
        <v>309767.86662428034</v>
      </c>
      <c r="L122" s="83">
        <f>INDEX('Actual NPC (Total System)'!J:J,MATCH($C122,'Actual NPC (Total System)'!$C:$C,0),1)*$E122</f>
        <v>220750.94081312013</v>
      </c>
      <c r="M122" s="83">
        <f>INDEX('Actual NPC (Total System)'!K:K,MATCH($C122,'Actual NPC (Total System)'!$C:$C,0),1)*$E122</f>
        <v>-180009.40713685218</v>
      </c>
      <c r="N122" s="83">
        <f>INDEX('Actual NPC (Total System)'!L:L,MATCH($C122,'Actual NPC (Total System)'!$C:$C,0),1)*$E122</f>
        <v>-1482505.3652518368</v>
      </c>
      <c r="O122" s="83">
        <f>INDEX('Actual NPC (Total System)'!M:M,MATCH($C122,'Actual NPC (Total System)'!$C:$C,0),1)*$E122</f>
        <v>-691352.69245450967</v>
      </c>
      <c r="P122" s="83">
        <f>INDEX('Actual NPC (Total System)'!N:N,MATCH($C122,'Actual NPC (Total System)'!$C:$C,0),1)*$E122</f>
        <v>-688332.94609196286</v>
      </c>
      <c r="Q122" s="83">
        <f>INDEX('Actual NPC (Total System)'!O:O,MATCH($C122,'Actual NPC (Total System)'!$C:$C,0),1)*$E122</f>
        <v>-466765.97101564391</v>
      </c>
      <c r="R122" s="83">
        <f>INDEX('Actual NPC (Total System)'!P:P,MATCH($C122,'Actual NPC (Total System)'!$C:$C,0),1)*$E122</f>
        <v>-343091.58265179559</v>
      </c>
      <c r="S122" s="7"/>
    </row>
    <row r="123" spans="1:19" s="9" customFormat="1" ht="12.75">
      <c r="A123" s="14"/>
      <c r="B123" s="14"/>
      <c r="C123" s="14" t="s">
        <v>116</v>
      </c>
      <c r="D123" s="211" t="s">
        <v>195</v>
      </c>
      <c r="E123" s="210">
        <f>VLOOKUP(D123,'Actual Factors'!$A$4:$B$9,2,FALSE)</f>
        <v>7.7386335360771719E-2</v>
      </c>
      <c r="F123" s="82">
        <f t="shared" si="33"/>
        <v>4073718.6839378481</v>
      </c>
      <c r="G123" s="83">
        <f>INDEX('Actual NPC (Total System)'!E:E,MATCH($C123,'Actual NPC (Total System)'!$C:$C,0),1)*$E123</f>
        <v>310009.37699512724</v>
      </c>
      <c r="H123" s="83">
        <f>INDEX('Actual NPC (Total System)'!F:F,MATCH($C123,'Actual NPC (Total System)'!$C:$C,0),1)*$E123</f>
        <v>562129.37108405202</v>
      </c>
      <c r="I123" s="83">
        <f>INDEX('Actual NPC (Total System)'!G:G,MATCH($C123,'Actual NPC (Total System)'!$C:$C,0),1)*$E123</f>
        <v>829960.43106766033</v>
      </c>
      <c r="J123" s="83">
        <f>INDEX('Actual NPC (Total System)'!H:H,MATCH($C123,'Actual NPC (Total System)'!$C:$C,0),1)*$E123</f>
        <v>-7183.8950080869463</v>
      </c>
      <c r="K123" s="83">
        <f>INDEX('Actual NPC (Total System)'!I:I,MATCH($C123,'Actual NPC (Total System)'!$C:$C,0),1)*$E123</f>
        <v>321654.19492327241</v>
      </c>
      <c r="L123" s="83">
        <f>INDEX('Actual NPC (Total System)'!J:J,MATCH($C123,'Actual NPC (Total System)'!$C:$C,0),1)*$E123</f>
        <v>503337.23710883519</v>
      </c>
      <c r="M123" s="83">
        <f>INDEX('Actual NPC (Total System)'!K:K,MATCH($C123,'Actual NPC (Total System)'!$C:$C,0),1)*$E123</f>
        <v>266790.3329479617</v>
      </c>
      <c r="N123" s="83">
        <f>INDEX('Actual NPC (Total System)'!L:L,MATCH($C123,'Actual NPC (Total System)'!$C:$C,0),1)*$E123</f>
        <v>-114593.2466217093</v>
      </c>
      <c r="O123" s="83">
        <f>INDEX('Actual NPC (Total System)'!M:M,MATCH($C123,'Actual NPC (Total System)'!$C:$C,0),1)*$E123</f>
        <v>536203.09533546178</v>
      </c>
      <c r="P123" s="83">
        <f>INDEX('Actual NPC (Total System)'!N:N,MATCH($C123,'Actual NPC (Total System)'!$C:$C,0),1)*$E123</f>
        <v>538129.34105096397</v>
      </c>
      <c r="Q123" s="83">
        <f>INDEX('Actual NPC (Total System)'!O:O,MATCH($C123,'Actual NPC (Total System)'!$C:$C,0),1)*$E123</f>
        <v>139199.53823100755</v>
      </c>
      <c r="R123" s="83">
        <f>INDEX('Actual NPC (Total System)'!P:P,MATCH($C123,'Actual NPC (Total System)'!$C:$C,0),1)*$E123</f>
        <v>188082.90682330215</v>
      </c>
      <c r="S123" s="7"/>
    </row>
    <row r="124" spans="1:19" s="9" customFormat="1" ht="12.75">
      <c r="A124" s="14"/>
      <c r="B124" s="14"/>
      <c r="C124" s="14"/>
      <c r="D124" s="20"/>
      <c r="E124" s="41"/>
      <c r="F124" s="118"/>
      <c r="G124" s="118"/>
      <c r="H124" s="118"/>
      <c r="I124" s="118"/>
      <c r="J124" s="118"/>
      <c r="K124" s="118"/>
      <c r="L124" s="118"/>
      <c r="M124" s="118"/>
      <c r="N124" s="118"/>
      <c r="O124" s="118"/>
      <c r="P124" s="118"/>
      <c r="Q124" s="118"/>
      <c r="R124" s="118"/>
      <c r="S124" s="7"/>
    </row>
    <row r="125" spans="1:19" s="9" customFormat="1" ht="12.75">
      <c r="A125" s="14"/>
      <c r="B125" s="66" t="s">
        <v>33</v>
      </c>
      <c r="C125" s="45"/>
      <c r="D125" s="20"/>
      <c r="E125" s="41"/>
      <c r="F125" s="82">
        <f>SUM(G125:R125)</f>
        <v>71647216.021739393</v>
      </c>
      <c r="G125" s="83">
        <f t="shared" ref="G125:R125" si="34">SUM(G121:G123)</f>
        <v>2181167.5290685482</v>
      </c>
      <c r="H125" s="83">
        <f t="shared" si="34"/>
        <v>5391125.3072717851</v>
      </c>
      <c r="I125" s="83">
        <f t="shared" si="34"/>
        <v>6833246.8749814136</v>
      </c>
      <c r="J125" s="83">
        <f t="shared" si="34"/>
        <v>4379100.4710624516</v>
      </c>
      <c r="K125" s="83">
        <f t="shared" si="34"/>
        <v>3867864.6645305231</v>
      </c>
      <c r="L125" s="83">
        <f t="shared" si="34"/>
        <v>4134537.463112338</v>
      </c>
      <c r="M125" s="83">
        <f t="shared" si="34"/>
        <v>10759082.434992902</v>
      </c>
      <c r="N125" s="83">
        <f t="shared" si="34"/>
        <v>11775970.59300595</v>
      </c>
      <c r="O125" s="83">
        <f t="shared" si="34"/>
        <v>7500967.0288583376</v>
      </c>
      <c r="P125" s="83">
        <f t="shared" si="34"/>
        <v>3544608.5066868947</v>
      </c>
      <c r="Q125" s="83">
        <f t="shared" si="34"/>
        <v>6018465.6791834421</v>
      </c>
      <c r="R125" s="83">
        <f t="shared" si="34"/>
        <v>5261079.4689848162</v>
      </c>
      <c r="S125" s="7"/>
    </row>
    <row r="126" spans="1:19" s="9" customFormat="1" ht="12.75">
      <c r="A126" s="14"/>
      <c r="B126" s="66"/>
      <c r="C126" s="45"/>
      <c r="D126" s="20"/>
      <c r="E126" s="41"/>
      <c r="F126" s="82"/>
      <c r="G126" s="83"/>
      <c r="H126" s="83"/>
      <c r="I126" s="83"/>
      <c r="J126" s="83"/>
      <c r="K126" s="83"/>
      <c r="L126" s="83"/>
      <c r="M126" s="83"/>
      <c r="N126" s="83"/>
      <c r="O126" s="83"/>
      <c r="P126" s="83"/>
      <c r="Q126" s="83"/>
      <c r="R126" s="83"/>
      <c r="S126" s="7"/>
    </row>
    <row r="127" spans="1:19" s="9" customFormat="1" ht="12.75">
      <c r="A127" s="14"/>
      <c r="B127" s="14"/>
      <c r="C127" s="45"/>
      <c r="D127" s="20"/>
      <c r="E127" s="41"/>
      <c r="F127" s="118" t="s">
        <v>85</v>
      </c>
      <c r="G127" s="118" t="s">
        <v>85</v>
      </c>
      <c r="H127" s="118" t="s">
        <v>85</v>
      </c>
      <c r="I127" s="118" t="s">
        <v>85</v>
      </c>
      <c r="J127" s="118" t="s">
        <v>85</v>
      </c>
      <c r="K127" s="118" t="s">
        <v>85</v>
      </c>
      <c r="L127" s="118" t="s">
        <v>85</v>
      </c>
      <c r="M127" s="118" t="s">
        <v>85</v>
      </c>
      <c r="N127" s="118" t="s">
        <v>85</v>
      </c>
      <c r="O127" s="118" t="s">
        <v>85</v>
      </c>
      <c r="P127" s="118" t="s">
        <v>85</v>
      </c>
      <c r="Q127" s="118" t="s">
        <v>85</v>
      </c>
      <c r="R127" s="118" t="s">
        <v>85</v>
      </c>
      <c r="S127" s="7"/>
    </row>
    <row r="128" spans="1:19" s="9" customFormat="1" ht="12.75">
      <c r="A128" s="21" t="s">
        <v>35</v>
      </c>
      <c r="B128" s="14"/>
      <c r="C128" s="22"/>
      <c r="D128" s="20"/>
      <c r="E128" s="41"/>
      <c r="F128" s="120">
        <f>SUM(G128:R128)</f>
        <v>82585204.230928764</v>
      </c>
      <c r="G128" s="17">
        <f t="shared" ref="G128:R128" si="35">SUM(G125,G118,G113)</f>
        <v>3173217.732103534</v>
      </c>
      <c r="H128" s="17">
        <f t="shared" si="35"/>
        <v>6551793.282682498</v>
      </c>
      <c r="I128" s="17">
        <f t="shared" si="35"/>
        <v>7850693.280053935</v>
      </c>
      <c r="J128" s="17">
        <f t="shared" si="35"/>
        <v>5390795.025429708</v>
      </c>
      <c r="K128" s="17">
        <f t="shared" si="35"/>
        <v>4652363.1586174611</v>
      </c>
      <c r="L128" s="17">
        <f t="shared" si="35"/>
        <v>4968281.0448953547</v>
      </c>
      <c r="M128" s="17">
        <f t="shared" si="35"/>
        <v>11591019.467196664</v>
      </c>
      <c r="N128" s="17">
        <f t="shared" si="35"/>
        <v>12598148.206983253</v>
      </c>
      <c r="O128" s="17">
        <f t="shared" si="35"/>
        <v>8270130.6441026963</v>
      </c>
      <c r="P128" s="17">
        <f t="shared" si="35"/>
        <v>4222104.1163611077</v>
      </c>
      <c r="Q128" s="17">
        <f t="shared" si="35"/>
        <v>7062207.1363648176</v>
      </c>
      <c r="R128" s="17">
        <f t="shared" si="35"/>
        <v>6254451.1361377425</v>
      </c>
      <c r="S128" s="7"/>
    </row>
    <row r="129" spans="1:19" s="9" customFormat="1" ht="12.75">
      <c r="A129" s="14"/>
      <c r="B129" s="14"/>
      <c r="C129" s="22"/>
      <c r="D129" s="20"/>
      <c r="E129" s="41"/>
      <c r="F129" s="84"/>
      <c r="G129" s="85"/>
      <c r="H129" s="85"/>
      <c r="I129" s="85"/>
      <c r="J129" s="85"/>
      <c r="K129" s="85"/>
      <c r="L129" s="85"/>
      <c r="M129" s="85"/>
      <c r="N129" s="85"/>
      <c r="O129" s="85"/>
      <c r="P129" s="85"/>
      <c r="Q129" s="85"/>
      <c r="R129" s="85"/>
      <c r="S129" s="7"/>
    </row>
    <row r="130" spans="1:19" s="9" customFormat="1" ht="12.75">
      <c r="A130" s="63" t="s">
        <v>36</v>
      </c>
      <c r="B130" s="14"/>
      <c r="C130" s="22"/>
      <c r="D130" s="20"/>
      <c r="E130" s="41"/>
      <c r="F130" s="84"/>
      <c r="G130" s="85"/>
      <c r="H130" s="85"/>
      <c r="I130" s="85"/>
      <c r="J130" s="85"/>
      <c r="K130" s="85"/>
      <c r="L130" s="85"/>
      <c r="M130" s="85"/>
      <c r="N130" s="85"/>
      <c r="O130" s="85"/>
      <c r="P130" s="85"/>
      <c r="Q130" s="85"/>
      <c r="R130" s="85"/>
      <c r="S130" s="7"/>
    </row>
    <row r="131" spans="1:19" s="9" customFormat="1" ht="12.75">
      <c r="A131" s="14"/>
      <c r="B131" s="14"/>
      <c r="C131" s="66" t="s">
        <v>37</v>
      </c>
      <c r="D131" s="211" t="s">
        <v>195</v>
      </c>
      <c r="E131" s="210">
        <f>VLOOKUP(D131,'Actual Factors'!$A$4:$B$9,2,FALSE)</f>
        <v>7.7386335360771719E-2</v>
      </c>
      <c r="F131" s="84">
        <f>SUM(G131:R131)</f>
        <v>11649207.804218274</v>
      </c>
      <c r="G131" s="85">
        <f>INDEX('Actual NPC (Total System)'!E:E,MATCH($C131,'Actual NPC (Total System)'!$C:$C,0),1)*$E131</f>
        <v>980329.83633216936</v>
      </c>
      <c r="H131" s="85">
        <f>INDEX('Actual NPC (Total System)'!F:F,MATCH($C131,'Actual NPC (Total System)'!$C:$C,0),1)*$E131</f>
        <v>950962.10589897947</v>
      </c>
      <c r="I131" s="85">
        <f>INDEX('Actual NPC (Total System)'!G:G,MATCH($C131,'Actual NPC (Total System)'!$C:$C,0),1)*$E131</f>
        <v>940706.99797215057</v>
      </c>
      <c r="J131" s="85">
        <f>INDEX('Actual NPC (Total System)'!H:H,MATCH($C131,'Actual NPC (Total System)'!$C:$C,0),1)*$E131</f>
        <v>954300.28387585992</v>
      </c>
      <c r="K131" s="85">
        <f>INDEX('Actual NPC (Total System)'!I:I,MATCH($C131,'Actual NPC (Total System)'!$C:$C,0),1)*$E131</f>
        <v>961971.51236611092</v>
      </c>
      <c r="L131" s="85">
        <f>INDEX('Actual NPC (Total System)'!J:J,MATCH($C131,'Actual NPC (Total System)'!$C:$C,0),1)*$E131</f>
        <v>1011879.0960716753</v>
      </c>
      <c r="M131" s="85">
        <f>INDEX('Actual NPC (Total System)'!K:K,MATCH($C131,'Actual NPC (Total System)'!$C:$C,0),1)*$E131</f>
        <v>1019307.7895959995</v>
      </c>
      <c r="N131" s="85">
        <f>INDEX('Actual NPC (Total System)'!L:L,MATCH($C131,'Actual NPC (Total System)'!$C:$C,0),1)*$E131</f>
        <v>1024840.7430982206</v>
      </c>
      <c r="O131" s="85">
        <f>INDEX('Actual NPC (Total System)'!M:M,MATCH($C131,'Actual NPC (Total System)'!$C:$C,0),1)*$E131</f>
        <v>1004485.3803970717</v>
      </c>
      <c r="P131" s="85">
        <f>INDEX('Actual NPC (Total System)'!N:N,MATCH($C131,'Actual NPC (Total System)'!$C:$C,0),1)*$E131</f>
        <v>894991.47074624652</v>
      </c>
      <c r="Q131" s="85">
        <f>INDEX('Actual NPC (Total System)'!O:O,MATCH($C131,'Actual NPC (Total System)'!$C:$C,0),1)*$E131</f>
        <v>948203.15458205156</v>
      </c>
      <c r="R131" s="85">
        <f>INDEX('Actual NPC (Total System)'!P:P,MATCH($C131,'Actual NPC (Total System)'!$C:$C,0),1)*$E131</f>
        <v>957229.43328173726</v>
      </c>
      <c r="S131" s="7"/>
    </row>
    <row r="132" spans="1:19" s="9" customFormat="1" ht="12.75">
      <c r="A132" s="14"/>
      <c r="B132" s="14"/>
      <c r="C132" s="66" t="s">
        <v>38</v>
      </c>
      <c r="D132" s="211" t="s">
        <v>194</v>
      </c>
      <c r="E132" s="210">
        <f>VLOOKUP(D132,'Actual Factors'!$A$4:$B$9,2,FALSE)</f>
        <v>7.1842025612899998E-2</v>
      </c>
      <c r="F132" s="82">
        <f>SUM(G132:R132)</f>
        <v>1060182.1042486925</v>
      </c>
      <c r="G132" s="83">
        <f>INDEX('Actual NPC (Total System)'!E:E,MATCH($C132,'Actual NPC (Total System)'!$C:$C,0),1)*$E132</f>
        <v>84280.382504245077</v>
      </c>
      <c r="H132" s="83">
        <f>INDEX('Actual NPC (Total System)'!F:F,MATCH($C132,'Actual NPC (Total System)'!$C:$C,0),1)*$E132</f>
        <v>45666.752848851538</v>
      </c>
      <c r="I132" s="83">
        <f>INDEX('Actual NPC (Total System)'!G:G,MATCH($C132,'Actual NPC (Total System)'!$C:$C,0),1)*$E132</f>
        <v>40132.842078958514</v>
      </c>
      <c r="J132" s="83">
        <f>INDEX('Actual NPC (Total System)'!H:H,MATCH($C132,'Actual NPC (Total System)'!$C:$C,0),1)*$E132</f>
        <v>41339.141531024739</v>
      </c>
      <c r="K132" s="83">
        <f>INDEX('Actual NPC (Total System)'!I:I,MATCH($C132,'Actual NPC (Total System)'!$C:$C,0),1)*$E132</f>
        <v>82404.381747299049</v>
      </c>
      <c r="L132" s="83">
        <f>INDEX('Actual NPC (Total System)'!J:J,MATCH($C132,'Actual NPC (Total System)'!$C:$C,0),1)*$E132</f>
        <v>96541.432557957305</v>
      </c>
      <c r="M132" s="83">
        <f>INDEX('Actual NPC (Total System)'!K:K,MATCH($C132,'Actual NPC (Total System)'!$C:$C,0),1)*$E132</f>
        <v>133533.05462743758</v>
      </c>
      <c r="N132" s="83">
        <f>INDEX('Actual NPC (Total System)'!L:L,MATCH($C132,'Actual NPC (Total System)'!$C:$C,0),1)*$E132</f>
        <v>141055.55697681732</v>
      </c>
      <c r="O132" s="83">
        <f>INDEX('Actual NPC (Total System)'!M:M,MATCH($C132,'Actual NPC (Total System)'!$C:$C,0),1)*$E132</f>
        <v>104809.88143557943</v>
      </c>
      <c r="P132" s="83">
        <f>INDEX('Actual NPC (Total System)'!N:N,MATCH($C132,'Actual NPC (Total System)'!$C:$C,0),1)*$E132</f>
        <v>74784.49394009987</v>
      </c>
      <c r="Q132" s="83">
        <f>INDEX('Actual NPC (Total System)'!O:O,MATCH($C132,'Actual NPC (Total System)'!$C:$C,0),1)*$E132</f>
        <v>100024.58181465905</v>
      </c>
      <c r="R132" s="83">
        <f>INDEX('Actual NPC (Total System)'!P:P,MATCH($C132,'Actual NPC (Total System)'!$C:$C,0),1)*$E132</f>
        <v>115609.60218576297</v>
      </c>
      <c r="S132" s="7"/>
    </row>
    <row r="133" spans="1:19" s="9" customFormat="1" ht="12.75">
      <c r="A133" s="14"/>
      <c r="B133" s="14"/>
      <c r="C133" s="66"/>
      <c r="D133" s="20"/>
      <c r="E133" s="41"/>
      <c r="F133" s="118" t="s">
        <v>85</v>
      </c>
      <c r="G133" s="118" t="s">
        <v>85</v>
      </c>
      <c r="H133" s="118" t="s">
        <v>85</v>
      </c>
      <c r="I133" s="118" t="s">
        <v>85</v>
      </c>
      <c r="J133" s="118" t="s">
        <v>85</v>
      </c>
      <c r="K133" s="118" t="s">
        <v>85</v>
      </c>
      <c r="L133" s="118" t="s">
        <v>85</v>
      </c>
      <c r="M133" s="118" t="s">
        <v>85</v>
      </c>
      <c r="N133" s="118" t="s">
        <v>85</v>
      </c>
      <c r="O133" s="118" t="s">
        <v>85</v>
      </c>
      <c r="P133" s="118" t="s">
        <v>85</v>
      </c>
      <c r="Q133" s="118" t="s">
        <v>85</v>
      </c>
      <c r="R133" s="118" t="s">
        <v>85</v>
      </c>
      <c r="S133" s="7"/>
    </row>
    <row r="134" spans="1:19" s="9" customFormat="1" ht="12.75">
      <c r="A134" s="21" t="s">
        <v>39</v>
      </c>
      <c r="B134" s="14"/>
      <c r="C134" s="22"/>
      <c r="D134" s="20"/>
      <c r="E134" s="41"/>
      <c r="F134" s="120">
        <f>SUM(G134:R134)</f>
        <v>12709389.908466965</v>
      </c>
      <c r="G134" s="120">
        <f t="shared" ref="G134:R134" si="36">SUM(G131:G132)</f>
        <v>1064610.2188364144</v>
      </c>
      <c r="H134" s="120">
        <f t="shared" si="36"/>
        <v>996628.85874783096</v>
      </c>
      <c r="I134" s="120">
        <f t="shared" si="36"/>
        <v>980839.84005110909</v>
      </c>
      <c r="J134" s="120">
        <f t="shared" si="36"/>
        <v>995639.42540688463</v>
      </c>
      <c r="K134" s="120">
        <f t="shared" si="36"/>
        <v>1044375.89411341</v>
      </c>
      <c r="L134" s="120">
        <f t="shared" si="36"/>
        <v>1108420.5286296327</v>
      </c>
      <c r="M134" s="120">
        <f t="shared" si="36"/>
        <v>1152840.8442234371</v>
      </c>
      <c r="N134" s="120">
        <f t="shared" si="36"/>
        <v>1165896.3000750379</v>
      </c>
      <c r="O134" s="120">
        <f t="shared" si="36"/>
        <v>1109295.2618326512</v>
      </c>
      <c r="P134" s="120">
        <f t="shared" si="36"/>
        <v>969775.96468634636</v>
      </c>
      <c r="Q134" s="120">
        <f t="shared" si="36"/>
        <v>1048227.7363967106</v>
      </c>
      <c r="R134" s="120">
        <f t="shared" si="36"/>
        <v>1072839.0354675003</v>
      </c>
      <c r="S134" s="7"/>
    </row>
    <row r="135" spans="1:19" s="9" customFormat="1" ht="12.75">
      <c r="A135" s="21"/>
      <c r="B135" s="14"/>
      <c r="C135" s="22"/>
      <c r="D135" s="20"/>
      <c r="E135" s="41"/>
      <c r="F135" s="42"/>
      <c r="G135" s="42"/>
      <c r="H135" s="42"/>
      <c r="I135" s="42"/>
      <c r="J135" s="42"/>
      <c r="K135" s="42"/>
      <c r="L135" s="42"/>
      <c r="M135" s="42"/>
      <c r="N135" s="42"/>
      <c r="O135" s="42"/>
      <c r="P135" s="42"/>
      <c r="Q135" s="42"/>
      <c r="R135" s="42"/>
      <c r="S135" s="7"/>
    </row>
    <row r="136" spans="1:19" s="9" customFormat="1" ht="12.75">
      <c r="A136" s="63" t="s">
        <v>137</v>
      </c>
      <c r="B136" s="14"/>
      <c r="C136" s="22"/>
      <c r="D136" s="20"/>
      <c r="E136" s="41"/>
      <c r="F136" s="42"/>
      <c r="G136" s="42"/>
      <c r="H136" s="42"/>
      <c r="I136" s="42"/>
      <c r="J136" s="42"/>
      <c r="K136" s="42"/>
      <c r="L136" s="42"/>
      <c r="M136" s="42"/>
      <c r="N136" s="42"/>
      <c r="O136" s="42"/>
      <c r="P136" s="42"/>
      <c r="Q136" s="42"/>
      <c r="R136" s="42"/>
      <c r="S136" s="7"/>
    </row>
    <row r="137" spans="1:19" s="9" customFormat="1" ht="12.75">
      <c r="A137" s="21"/>
      <c r="B137" s="14"/>
      <c r="C137" s="22" t="s">
        <v>40</v>
      </c>
      <c r="D137" s="20" t="s">
        <v>176</v>
      </c>
      <c r="E137" s="210">
        <f>VLOOKUP(D137,'Actual Factors'!$A$4:$B$9,2,FALSE)</f>
        <v>0.21074594232330676</v>
      </c>
      <c r="F137" s="82">
        <f>SUM(G137:R137)</f>
        <v>2255550.5442171698</v>
      </c>
      <c r="G137" s="83">
        <f>'Colstrip Unit #4'!C5*$E$137</f>
        <v>188765.12157185105</v>
      </c>
      <c r="H137" s="83">
        <f>'Colstrip Unit #4'!D5*$E$137</f>
        <v>167806.22264693707</v>
      </c>
      <c r="I137" s="83">
        <f>'Colstrip Unit #4'!E5*$E$137</f>
        <v>228398.09621338677</v>
      </c>
      <c r="J137" s="83">
        <f>'Colstrip Unit #4'!F5*$E$137</f>
        <v>170254.90082538573</v>
      </c>
      <c r="K137" s="83">
        <f>'Colstrip Unit #4'!G5*$E$137</f>
        <v>165705.4438700756</v>
      </c>
      <c r="L137" s="83">
        <f>'Colstrip Unit #4'!H5*$E$137</f>
        <v>145924.21856037731</v>
      </c>
      <c r="M137" s="83">
        <f>'Colstrip Unit #4'!I5*$E$137</f>
        <v>276662.53762071312</v>
      </c>
      <c r="N137" s="83">
        <f>'Colstrip Unit #4'!J5*$E$137</f>
        <v>219297.75133781804</v>
      </c>
      <c r="O137" s="83">
        <f>'Colstrip Unit #4'!K5*$E$137</f>
        <v>164445.54561800303</v>
      </c>
      <c r="P137" s="83">
        <f>'Colstrip Unit #4'!L5*$E$137</f>
        <v>139559.72903648304</v>
      </c>
      <c r="Q137" s="83">
        <f>'Colstrip Unit #4'!M5*$E$137</f>
        <v>198747.61524263432</v>
      </c>
      <c r="R137" s="83">
        <f>'Colstrip Unit #4'!N5*$E$137</f>
        <v>189983.36167350458</v>
      </c>
      <c r="S137" s="7"/>
    </row>
    <row r="138" spans="1:19" s="9" customFormat="1" ht="12.75">
      <c r="A138" s="14"/>
      <c r="B138" s="14"/>
      <c r="C138" s="22" t="s">
        <v>41</v>
      </c>
      <c r="D138" s="211" t="s">
        <v>169</v>
      </c>
      <c r="E138" s="210">
        <f>VLOOKUP(D138,'Actual Factors'!$A$4:$B$9,2,FALSE)</f>
        <v>0</v>
      </c>
      <c r="F138" s="82">
        <f t="shared" ref="F138:F144" si="37">SUM(G138:R138)</f>
        <v>0</v>
      </c>
      <c r="G138" s="83">
        <f>INDEX('Actual NPC (Total System)'!E:E,MATCH($C138,'Actual NPC (Total System)'!$C:$C,0),1)*$E138</f>
        <v>0</v>
      </c>
      <c r="H138" s="83">
        <f>INDEX('Actual NPC (Total System)'!F:F,MATCH($C138,'Actual NPC (Total System)'!$C:$C,0),1)*$E138</f>
        <v>0</v>
      </c>
      <c r="I138" s="83">
        <f>INDEX('Actual NPC (Total System)'!G:G,MATCH($C138,'Actual NPC (Total System)'!$C:$C,0),1)*$E138</f>
        <v>0</v>
      </c>
      <c r="J138" s="83">
        <f>INDEX('Actual NPC (Total System)'!H:H,MATCH($C138,'Actual NPC (Total System)'!$C:$C,0),1)*$E138</f>
        <v>0</v>
      </c>
      <c r="K138" s="83">
        <f>INDEX('Actual NPC (Total System)'!I:I,MATCH($C138,'Actual NPC (Total System)'!$C:$C,0),1)*$E138</f>
        <v>0</v>
      </c>
      <c r="L138" s="83">
        <f>INDEX('Actual NPC (Total System)'!J:J,MATCH($C138,'Actual NPC (Total System)'!$C:$C,0),1)*$E138</f>
        <v>0</v>
      </c>
      <c r="M138" s="83">
        <f>INDEX('Actual NPC (Total System)'!K:K,MATCH($C138,'Actual NPC (Total System)'!$C:$C,0),1)*$E138</f>
        <v>0</v>
      </c>
      <c r="N138" s="83">
        <f>INDEX('Actual NPC (Total System)'!L:L,MATCH($C138,'Actual NPC (Total System)'!$C:$C,0),1)*$E138</f>
        <v>0</v>
      </c>
      <c r="O138" s="83">
        <f>INDEX('Actual NPC (Total System)'!M:M,MATCH($C138,'Actual NPC (Total System)'!$C:$C,0),1)*$E138</f>
        <v>0</v>
      </c>
      <c r="P138" s="83">
        <f>INDEX('Actual NPC (Total System)'!N:N,MATCH($C138,'Actual NPC (Total System)'!$C:$C,0),1)*$E138</f>
        <v>0</v>
      </c>
      <c r="Q138" s="83">
        <f>INDEX('Actual NPC (Total System)'!O:O,MATCH($C138,'Actual NPC (Total System)'!$C:$C,0),1)*$E138</f>
        <v>0</v>
      </c>
      <c r="R138" s="83">
        <f>INDEX('Actual NPC (Total System)'!P:P,MATCH($C138,'Actual NPC (Total System)'!$C:$C,0),1)*$E138</f>
        <v>0</v>
      </c>
      <c r="S138" s="7"/>
    </row>
    <row r="139" spans="1:19" s="9" customFormat="1" ht="12.75">
      <c r="A139" s="21"/>
      <c r="B139" s="14"/>
      <c r="C139" s="22" t="s">
        <v>42</v>
      </c>
      <c r="D139" s="211" t="s">
        <v>169</v>
      </c>
      <c r="E139" s="210">
        <f>VLOOKUP(D139,'Actual Factors'!$A$4:$B$9,2,FALSE)</f>
        <v>0</v>
      </c>
      <c r="F139" s="82">
        <f t="shared" si="37"/>
        <v>0</v>
      </c>
      <c r="G139" s="83">
        <f>INDEX('Actual NPC (Total System)'!E:E,MATCH($C139,'Actual NPC (Total System)'!$C:$C,0),1)*$E139</f>
        <v>0</v>
      </c>
      <c r="H139" s="83">
        <f>INDEX('Actual NPC (Total System)'!F:F,MATCH($C139,'Actual NPC (Total System)'!$C:$C,0),1)*$E139</f>
        <v>0</v>
      </c>
      <c r="I139" s="83">
        <f>INDEX('Actual NPC (Total System)'!G:G,MATCH($C139,'Actual NPC (Total System)'!$C:$C,0),1)*$E139</f>
        <v>0</v>
      </c>
      <c r="J139" s="83">
        <f>INDEX('Actual NPC (Total System)'!H:H,MATCH($C139,'Actual NPC (Total System)'!$C:$C,0),1)*$E139</f>
        <v>0</v>
      </c>
      <c r="K139" s="83">
        <f>INDEX('Actual NPC (Total System)'!I:I,MATCH($C139,'Actual NPC (Total System)'!$C:$C,0),1)*$E139</f>
        <v>0</v>
      </c>
      <c r="L139" s="83">
        <f>INDEX('Actual NPC (Total System)'!J:J,MATCH($C139,'Actual NPC (Total System)'!$C:$C,0),1)*$E139</f>
        <v>0</v>
      </c>
      <c r="M139" s="83">
        <f>INDEX('Actual NPC (Total System)'!K:K,MATCH($C139,'Actual NPC (Total System)'!$C:$C,0),1)*$E139</f>
        <v>0</v>
      </c>
      <c r="N139" s="83">
        <f>INDEX('Actual NPC (Total System)'!L:L,MATCH($C139,'Actual NPC (Total System)'!$C:$C,0),1)*$E139</f>
        <v>0</v>
      </c>
      <c r="O139" s="83">
        <f>INDEX('Actual NPC (Total System)'!M:M,MATCH($C139,'Actual NPC (Total System)'!$C:$C,0),1)*$E139</f>
        <v>0</v>
      </c>
      <c r="P139" s="83">
        <f>INDEX('Actual NPC (Total System)'!N:N,MATCH($C139,'Actual NPC (Total System)'!$C:$C,0),1)*$E139</f>
        <v>0</v>
      </c>
      <c r="Q139" s="83">
        <f>INDEX('Actual NPC (Total System)'!O:O,MATCH($C139,'Actual NPC (Total System)'!$C:$C,0),1)*$E139</f>
        <v>0</v>
      </c>
      <c r="R139" s="83">
        <f>INDEX('Actual NPC (Total System)'!P:P,MATCH($C139,'Actual NPC (Total System)'!$C:$C,0),1)*$E139</f>
        <v>0</v>
      </c>
      <c r="S139" s="7"/>
    </row>
    <row r="140" spans="1:19" s="9" customFormat="1" ht="12.75">
      <c r="A140" s="14"/>
      <c r="C140" s="22" t="s">
        <v>43</v>
      </c>
      <c r="D140" s="211" t="s">
        <v>169</v>
      </c>
      <c r="E140" s="210">
        <f>VLOOKUP(D140,'Actual Factors'!$A$4:$B$9,2,FALSE)</f>
        <v>0</v>
      </c>
      <c r="F140" s="82">
        <f t="shared" si="37"/>
        <v>0</v>
      </c>
      <c r="G140" s="83">
        <f>INDEX('Actual NPC (Total System)'!E:E,MATCH($C140,'Actual NPC (Total System)'!$C:$C,0),1)*$E140</f>
        <v>0</v>
      </c>
      <c r="H140" s="83">
        <f>INDEX('Actual NPC (Total System)'!F:F,MATCH($C140,'Actual NPC (Total System)'!$C:$C,0),1)*$E140</f>
        <v>0</v>
      </c>
      <c r="I140" s="83">
        <f>INDEX('Actual NPC (Total System)'!G:G,MATCH($C140,'Actual NPC (Total System)'!$C:$C,0),1)*$E140</f>
        <v>0</v>
      </c>
      <c r="J140" s="83">
        <f>INDEX('Actual NPC (Total System)'!H:H,MATCH($C140,'Actual NPC (Total System)'!$C:$C,0),1)*$E140</f>
        <v>0</v>
      </c>
      <c r="K140" s="83">
        <f>INDEX('Actual NPC (Total System)'!I:I,MATCH($C140,'Actual NPC (Total System)'!$C:$C,0),1)*$E140</f>
        <v>0</v>
      </c>
      <c r="L140" s="83">
        <f>INDEX('Actual NPC (Total System)'!J:J,MATCH($C140,'Actual NPC (Total System)'!$C:$C,0),1)*$E140</f>
        <v>0</v>
      </c>
      <c r="M140" s="83">
        <f>INDEX('Actual NPC (Total System)'!K:K,MATCH($C140,'Actual NPC (Total System)'!$C:$C,0),1)*$E140</f>
        <v>0</v>
      </c>
      <c r="N140" s="83">
        <f>INDEX('Actual NPC (Total System)'!L:L,MATCH($C140,'Actual NPC (Total System)'!$C:$C,0),1)*$E140</f>
        <v>0</v>
      </c>
      <c r="O140" s="83">
        <f>INDEX('Actual NPC (Total System)'!M:M,MATCH($C140,'Actual NPC (Total System)'!$C:$C,0),1)*$E140</f>
        <v>0</v>
      </c>
      <c r="P140" s="83">
        <f>INDEX('Actual NPC (Total System)'!N:N,MATCH($C140,'Actual NPC (Total System)'!$C:$C,0),1)*$E140</f>
        <v>0</v>
      </c>
      <c r="Q140" s="83">
        <f>INDEX('Actual NPC (Total System)'!O:O,MATCH($C140,'Actual NPC (Total System)'!$C:$C,0),1)*$E140</f>
        <v>0</v>
      </c>
      <c r="R140" s="83">
        <f>INDEX('Actual NPC (Total System)'!P:P,MATCH($C140,'Actual NPC (Total System)'!$C:$C,0),1)*$E140</f>
        <v>0</v>
      </c>
      <c r="S140" s="7"/>
    </row>
    <row r="141" spans="1:19" s="9" customFormat="1" ht="12.75">
      <c r="A141" s="14"/>
      <c r="C141" s="22" t="s">
        <v>44</v>
      </c>
      <c r="D141" s="211" t="s">
        <v>169</v>
      </c>
      <c r="E141" s="210">
        <f>VLOOKUP(D141,'Actual Factors'!$A$4:$B$9,2,FALSE)</f>
        <v>0</v>
      </c>
      <c r="F141" s="82">
        <f t="shared" si="37"/>
        <v>0</v>
      </c>
      <c r="G141" s="83">
        <f>INDEX('Actual NPC (Total System)'!E:E,MATCH($C141,'Actual NPC (Total System)'!$C:$C,0),1)*$E141</f>
        <v>0</v>
      </c>
      <c r="H141" s="83">
        <f>INDEX('Actual NPC (Total System)'!F:F,MATCH($C141,'Actual NPC (Total System)'!$C:$C,0),1)*$E141</f>
        <v>0</v>
      </c>
      <c r="I141" s="83">
        <f>INDEX('Actual NPC (Total System)'!G:G,MATCH($C141,'Actual NPC (Total System)'!$C:$C,0),1)*$E141</f>
        <v>0</v>
      </c>
      <c r="J141" s="83">
        <f>INDEX('Actual NPC (Total System)'!H:H,MATCH($C141,'Actual NPC (Total System)'!$C:$C,0),1)*$E141</f>
        <v>0</v>
      </c>
      <c r="K141" s="83">
        <f>INDEX('Actual NPC (Total System)'!I:I,MATCH($C141,'Actual NPC (Total System)'!$C:$C,0),1)*$E141</f>
        <v>0</v>
      </c>
      <c r="L141" s="83">
        <f>INDEX('Actual NPC (Total System)'!J:J,MATCH($C141,'Actual NPC (Total System)'!$C:$C,0),1)*$E141</f>
        <v>0</v>
      </c>
      <c r="M141" s="83">
        <f>INDEX('Actual NPC (Total System)'!K:K,MATCH($C141,'Actual NPC (Total System)'!$C:$C,0),1)*$E141</f>
        <v>0</v>
      </c>
      <c r="N141" s="83">
        <f>INDEX('Actual NPC (Total System)'!L:L,MATCH($C141,'Actual NPC (Total System)'!$C:$C,0),1)*$E141</f>
        <v>0</v>
      </c>
      <c r="O141" s="83">
        <f>INDEX('Actual NPC (Total System)'!M:M,MATCH($C141,'Actual NPC (Total System)'!$C:$C,0),1)*$E141</f>
        <v>0</v>
      </c>
      <c r="P141" s="83">
        <f>INDEX('Actual NPC (Total System)'!N:N,MATCH($C141,'Actual NPC (Total System)'!$C:$C,0),1)*$E141</f>
        <v>0</v>
      </c>
      <c r="Q141" s="83">
        <f>INDEX('Actual NPC (Total System)'!O:O,MATCH($C141,'Actual NPC (Total System)'!$C:$C,0),1)*$E141</f>
        <v>0</v>
      </c>
      <c r="R141" s="83">
        <f>INDEX('Actual NPC (Total System)'!P:P,MATCH($C141,'Actual NPC (Total System)'!$C:$C,0),1)*$E141</f>
        <v>0</v>
      </c>
      <c r="S141" s="7"/>
    </row>
    <row r="142" spans="1:19" s="9" customFormat="1" ht="12.75">
      <c r="A142" s="14"/>
      <c r="B142" s="14"/>
      <c r="C142" s="22" t="s">
        <v>45</v>
      </c>
      <c r="D142" s="211" t="s">
        <v>169</v>
      </c>
      <c r="E142" s="210">
        <f>VLOOKUP(D142,'Actual Factors'!$A$4:$B$9,2,FALSE)</f>
        <v>0</v>
      </c>
      <c r="F142" s="82">
        <f t="shared" si="37"/>
        <v>0</v>
      </c>
      <c r="G142" s="83">
        <f>INDEX('Actual NPC (Total System)'!E:E,MATCH($C142,'Actual NPC (Total System)'!$C:$C,0),1)*$E142</f>
        <v>0</v>
      </c>
      <c r="H142" s="83">
        <f>INDEX('Actual NPC (Total System)'!F:F,MATCH($C142,'Actual NPC (Total System)'!$C:$C,0),1)*$E142</f>
        <v>0</v>
      </c>
      <c r="I142" s="83">
        <f>INDEX('Actual NPC (Total System)'!G:G,MATCH($C142,'Actual NPC (Total System)'!$C:$C,0),1)*$E142</f>
        <v>0</v>
      </c>
      <c r="J142" s="83">
        <f>INDEX('Actual NPC (Total System)'!H:H,MATCH($C142,'Actual NPC (Total System)'!$C:$C,0),1)*$E142</f>
        <v>0</v>
      </c>
      <c r="K142" s="83">
        <f>INDEX('Actual NPC (Total System)'!I:I,MATCH($C142,'Actual NPC (Total System)'!$C:$C,0),1)*$E142</f>
        <v>0</v>
      </c>
      <c r="L142" s="83">
        <f>INDEX('Actual NPC (Total System)'!J:J,MATCH($C142,'Actual NPC (Total System)'!$C:$C,0),1)*$E142</f>
        <v>0</v>
      </c>
      <c r="M142" s="83">
        <f>INDEX('Actual NPC (Total System)'!K:K,MATCH($C142,'Actual NPC (Total System)'!$C:$C,0),1)*$E142</f>
        <v>0</v>
      </c>
      <c r="N142" s="83">
        <f>INDEX('Actual NPC (Total System)'!L:L,MATCH($C142,'Actual NPC (Total System)'!$C:$C,0),1)*$E142</f>
        <v>0</v>
      </c>
      <c r="O142" s="83">
        <f>INDEX('Actual NPC (Total System)'!M:M,MATCH($C142,'Actual NPC (Total System)'!$C:$C,0),1)*$E142</f>
        <v>0</v>
      </c>
      <c r="P142" s="83">
        <f>INDEX('Actual NPC (Total System)'!N:N,MATCH($C142,'Actual NPC (Total System)'!$C:$C,0),1)*$E142</f>
        <v>0</v>
      </c>
      <c r="Q142" s="83">
        <f>INDEX('Actual NPC (Total System)'!O:O,MATCH($C142,'Actual NPC (Total System)'!$C:$C,0),1)*$E142</f>
        <v>0</v>
      </c>
      <c r="R142" s="83">
        <f>INDEX('Actual NPC (Total System)'!P:P,MATCH($C142,'Actual NPC (Total System)'!$C:$C,0),1)*$E142</f>
        <v>0</v>
      </c>
      <c r="S142" s="7"/>
    </row>
    <row r="143" spans="1:19" s="9" customFormat="1" ht="12.75">
      <c r="A143" s="21"/>
      <c r="B143" s="14"/>
      <c r="C143" s="22" t="s">
        <v>46</v>
      </c>
      <c r="D143" s="20" t="s">
        <v>176</v>
      </c>
      <c r="E143" s="210">
        <f>VLOOKUP(D143,'Actual Factors'!$A$4:$B$9,2,FALSE)</f>
        <v>0.21074594232330676</v>
      </c>
      <c r="F143" s="82">
        <f>SUM(G143:R143)</f>
        <v>42460578.062173985</v>
      </c>
      <c r="G143" s="83">
        <f>INDEX('Actual NPC (Total System)'!E:E,MATCH($C143,'Actual NPC (Total System)'!$C:$C,0),1)*$E143</f>
        <v>3592305.23874267</v>
      </c>
      <c r="H143" s="83">
        <f>INDEX('Actual NPC (Total System)'!F:F,MATCH($C143,'Actual NPC (Total System)'!$C:$C,0),1)*$E143</f>
        <v>1778205.1724817902</v>
      </c>
      <c r="I143" s="83">
        <f>INDEX('Actual NPC (Total System)'!G:G,MATCH($C143,'Actual NPC (Total System)'!$C:$C,0),1)*$E143</f>
        <v>1122560.9443708656</v>
      </c>
      <c r="J143" s="83">
        <f>INDEX('Actual NPC (Total System)'!H:H,MATCH($C143,'Actual NPC (Total System)'!$C:$C,0),1)*$E143</f>
        <v>959027.61677912809</v>
      </c>
      <c r="K143" s="83">
        <f>INDEX('Actual NPC (Total System)'!I:I,MATCH($C143,'Actual NPC (Total System)'!$C:$C,0),1)*$E143</f>
        <v>2137765.606484008</v>
      </c>
      <c r="L143" s="83">
        <f>INDEX('Actual NPC (Total System)'!J:J,MATCH($C143,'Actual NPC (Total System)'!$C:$C,0),1)*$E143</f>
        <v>3876984.0377892624</v>
      </c>
      <c r="M143" s="83">
        <f>INDEX('Actual NPC (Total System)'!K:K,MATCH($C143,'Actual NPC (Total System)'!$C:$C,0),1)*$E143</f>
        <v>5089234.3540968904</v>
      </c>
      <c r="N143" s="83">
        <f>INDEX('Actual NPC (Total System)'!L:L,MATCH($C143,'Actual NPC (Total System)'!$C:$C,0),1)*$E143</f>
        <v>5276365.2673335895</v>
      </c>
      <c r="O143" s="83">
        <f>INDEX('Actual NPC (Total System)'!M:M,MATCH($C143,'Actual NPC (Total System)'!$C:$C,0),1)*$E143</f>
        <v>7117952.0417187409</v>
      </c>
      <c r="P143" s="83">
        <f>INDEX('Actual NPC (Total System)'!N:N,MATCH($C143,'Actual NPC (Total System)'!$C:$C,0),1)*$E143</f>
        <v>5005666.7956239777</v>
      </c>
      <c r="Q143" s="83">
        <f>INDEX('Actual NPC (Total System)'!O:O,MATCH($C143,'Actual NPC (Total System)'!$C:$C,0),1)*$E143</f>
        <v>3110498.9549596482</v>
      </c>
      <c r="R143" s="83">
        <f>INDEX('Actual NPC (Total System)'!P:P,MATCH($C143,'Actual NPC (Total System)'!$C:$C,0),1)*$E143</f>
        <v>3394012.0317934141</v>
      </c>
      <c r="S143" s="7"/>
    </row>
    <row r="144" spans="1:19" s="9" customFormat="1" ht="12.75">
      <c r="A144" s="14"/>
      <c r="B144" s="14"/>
      <c r="C144" s="22" t="s">
        <v>149</v>
      </c>
      <c r="D144" s="211" t="s">
        <v>169</v>
      </c>
      <c r="E144" s="210">
        <f>VLOOKUP(D144,'Actual Factors'!$A$4:$B$9,2,FALSE)</f>
        <v>0</v>
      </c>
      <c r="F144" s="82">
        <f t="shared" si="37"/>
        <v>0</v>
      </c>
      <c r="G144" s="83">
        <f>INDEX('Actual NPC (Total System)'!E:E,MATCH($C144,'Actual NPC (Total System)'!$C:$C,0),1)*$E144</f>
        <v>0</v>
      </c>
      <c r="H144" s="83">
        <f>INDEX('Actual NPC (Total System)'!F:F,MATCH($C144,'Actual NPC (Total System)'!$C:$C,0),1)*$E144</f>
        <v>0</v>
      </c>
      <c r="I144" s="83">
        <f>INDEX('Actual NPC (Total System)'!G:G,MATCH($C144,'Actual NPC (Total System)'!$C:$C,0),1)*$E144</f>
        <v>0</v>
      </c>
      <c r="J144" s="83">
        <f>INDEX('Actual NPC (Total System)'!H:H,MATCH($C144,'Actual NPC (Total System)'!$C:$C,0),1)*$E144</f>
        <v>0</v>
      </c>
      <c r="K144" s="83">
        <f>INDEX('Actual NPC (Total System)'!I:I,MATCH($C144,'Actual NPC (Total System)'!$C:$C,0),1)*$E144</f>
        <v>0</v>
      </c>
      <c r="L144" s="83">
        <f>INDEX('Actual NPC (Total System)'!J:J,MATCH($C144,'Actual NPC (Total System)'!$C:$C,0),1)*$E144</f>
        <v>0</v>
      </c>
      <c r="M144" s="83">
        <f>INDEX('Actual NPC (Total System)'!K:K,MATCH($C144,'Actual NPC (Total System)'!$C:$C,0),1)*$E144</f>
        <v>0</v>
      </c>
      <c r="N144" s="83">
        <f>INDEX('Actual NPC (Total System)'!L:L,MATCH($C144,'Actual NPC (Total System)'!$C:$C,0),1)*$E144</f>
        <v>0</v>
      </c>
      <c r="O144" s="83">
        <f>INDEX('Actual NPC (Total System)'!M:M,MATCH($C144,'Actual NPC (Total System)'!$C:$C,0),1)*$E144</f>
        <v>0</v>
      </c>
      <c r="P144" s="83">
        <f>INDEX('Actual NPC (Total System)'!N:N,MATCH($C144,'Actual NPC (Total System)'!$C:$C,0),1)*$E144</f>
        <v>0</v>
      </c>
      <c r="Q144" s="83">
        <f>INDEX('Actual NPC (Total System)'!O:O,MATCH($C144,'Actual NPC (Total System)'!$C:$C,0),1)*$E144</f>
        <v>0</v>
      </c>
      <c r="R144" s="83">
        <f>INDEX('Actual NPC (Total System)'!P:P,MATCH($C144,'Actual NPC (Total System)'!$C:$C,0),1)*$E144</f>
        <v>0</v>
      </c>
      <c r="S144" s="7"/>
    </row>
    <row r="145" spans="1:19" s="9" customFormat="1" ht="12.75">
      <c r="A145" s="21"/>
      <c r="B145" s="14"/>
      <c r="C145" s="22" t="s">
        <v>47</v>
      </c>
      <c r="D145" s="211" t="s">
        <v>169</v>
      </c>
      <c r="E145" s="210">
        <f>VLOOKUP(D145,'Actual Factors'!$A$4:$B$9,2,FALSE)</f>
        <v>0</v>
      </c>
      <c r="F145" s="82">
        <f t="shared" ref="F145" si="38">SUM(G145:R145)</f>
        <v>0</v>
      </c>
      <c r="G145" s="83">
        <f>INDEX('Actual NPC (Total System)'!E:E,MATCH($C145,'Actual NPC (Total System)'!$C:$C,0),1)*$E145</f>
        <v>0</v>
      </c>
      <c r="H145" s="83">
        <f>INDEX('Actual NPC (Total System)'!F:F,MATCH($C145,'Actual NPC (Total System)'!$C:$C,0),1)*$E145</f>
        <v>0</v>
      </c>
      <c r="I145" s="83">
        <f>INDEX('Actual NPC (Total System)'!G:G,MATCH($C145,'Actual NPC (Total System)'!$C:$C,0),1)*$E145</f>
        <v>0</v>
      </c>
      <c r="J145" s="83">
        <f>INDEX('Actual NPC (Total System)'!H:H,MATCH($C145,'Actual NPC (Total System)'!$C:$C,0),1)*$E145</f>
        <v>0</v>
      </c>
      <c r="K145" s="83">
        <f>INDEX('Actual NPC (Total System)'!I:I,MATCH($C145,'Actual NPC (Total System)'!$C:$C,0),1)*$E145</f>
        <v>0</v>
      </c>
      <c r="L145" s="83">
        <f>INDEX('Actual NPC (Total System)'!J:J,MATCH($C145,'Actual NPC (Total System)'!$C:$C,0),1)*$E145</f>
        <v>0</v>
      </c>
      <c r="M145" s="83">
        <f>INDEX('Actual NPC (Total System)'!K:K,MATCH($C145,'Actual NPC (Total System)'!$C:$C,0),1)*$E145</f>
        <v>0</v>
      </c>
      <c r="N145" s="83">
        <f>INDEX('Actual NPC (Total System)'!L:L,MATCH($C145,'Actual NPC (Total System)'!$C:$C,0),1)*$E145</f>
        <v>0</v>
      </c>
      <c r="O145" s="83">
        <f>INDEX('Actual NPC (Total System)'!M:M,MATCH($C145,'Actual NPC (Total System)'!$C:$C,0),1)*$E145</f>
        <v>0</v>
      </c>
      <c r="P145" s="83">
        <f>INDEX('Actual NPC (Total System)'!N:N,MATCH($C145,'Actual NPC (Total System)'!$C:$C,0),1)*$E145</f>
        <v>0</v>
      </c>
      <c r="Q145" s="83">
        <f>INDEX('Actual NPC (Total System)'!O:O,MATCH($C145,'Actual NPC (Total System)'!$C:$C,0),1)*$E145</f>
        <v>0</v>
      </c>
      <c r="R145" s="83">
        <f>INDEX('Actual NPC (Total System)'!P:P,MATCH($C145,'Actual NPC (Total System)'!$C:$C,0),1)*$E145</f>
        <v>0</v>
      </c>
      <c r="S145" s="7"/>
    </row>
    <row r="146" spans="1:19" s="9" customFormat="1" ht="12.75">
      <c r="A146" s="21"/>
      <c r="B146" s="14"/>
      <c r="C146" s="22"/>
      <c r="D146" s="20"/>
      <c r="E146" s="41"/>
      <c r="F146" s="118" t="s">
        <v>85</v>
      </c>
      <c r="G146" s="118" t="s">
        <v>85</v>
      </c>
      <c r="H146" s="118" t="s">
        <v>85</v>
      </c>
      <c r="I146" s="118" t="s">
        <v>85</v>
      </c>
      <c r="J146" s="118" t="s">
        <v>85</v>
      </c>
      <c r="K146" s="118" t="s">
        <v>85</v>
      </c>
      <c r="L146" s="118" t="s">
        <v>85</v>
      </c>
      <c r="M146" s="118" t="s">
        <v>85</v>
      </c>
      <c r="N146" s="118" t="s">
        <v>85</v>
      </c>
      <c r="O146" s="118" t="s">
        <v>85</v>
      </c>
      <c r="P146" s="118" t="s">
        <v>85</v>
      </c>
      <c r="Q146" s="118" t="s">
        <v>85</v>
      </c>
      <c r="R146" s="118" t="s">
        <v>85</v>
      </c>
      <c r="S146" s="7"/>
    </row>
    <row r="147" spans="1:19" s="9" customFormat="1" ht="12.75">
      <c r="A147" s="15" t="s">
        <v>48</v>
      </c>
      <c r="C147" s="22"/>
      <c r="D147" s="20"/>
      <c r="E147" s="41"/>
      <c r="F147" s="120">
        <f>SUM(G147:R147)</f>
        <v>44716128.606391154</v>
      </c>
      <c r="G147" s="120">
        <f t="shared" ref="G147:R147" si="39">SUM(G137:G145)</f>
        <v>3781070.360314521</v>
      </c>
      <c r="H147" s="120">
        <f t="shared" si="39"/>
        <v>1946011.3951287272</v>
      </c>
      <c r="I147" s="120">
        <f t="shared" si="39"/>
        <v>1350959.0405842524</v>
      </c>
      <c r="J147" s="120">
        <f t="shared" si="39"/>
        <v>1129282.5176045138</v>
      </c>
      <c r="K147" s="120">
        <f t="shared" si="39"/>
        <v>2303471.0503540835</v>
      </c>
      <c r="L147" s="120">
        <f t="shared" si="39"/>
        <v>4022908.2563496395</v>
      </c>
      <c r="M147" s="120">
        <f t="shared" si="39"/>
        <v>5365896.8917176034</v>
      </c>
      <c r="N147" s="120">
        <f t="shared" si="39"/>
        <v>5495663.0186714074</v>
      </c>
      <c r="O147" s="120">
        <f t="shared" si="39"/>
        <v>7282397.5873367442</v>
      </c>
      <c r="P147" s="120">
        <f t="shared" si="39"/>
        <v>5145226.5246604607</v>
      </c>
      <c r="Q147" s="120">
        <f t="shared" si="39"/>
        <v>3309246.5702022826</v>
      </c>
      <c r="R147" s="120">
        <f t="shared" si="39"/>
        <v>3583995.3934669187</v>
      </c>
      <c r="S147" s="7"/>
    </row>
    <row r="148" spans="1:19" s="9" customFormat="1" ht="12.75">
      <c r="A148" s="14"/>
      <c r="C148" s="22"/>
      <c r="D148" s="20"/>
      <c r="E148" s="41"/>
      <c r="F148" s="84"/>
      <c r="G148" s="85"/>
      <c r="H148" s="85"/>
      <c r="I148" s="85"/>
      <c r="J148" s="85"/>
      <c r="K148" s="85"/>
      <c r="L148" s="85"/>
      <c r="M148" s="85"/>
      <c r="N148" s="85"/>
      <c r="O148" s="85"/>
      <c r="P148" s="85"/>
      <c r="Q148" s="85"/>
      <c r="R148" s="85"/>
      <c r="S148" s="7"/>
    </row>
    <row r="149" spans="1:19" s="9" customFormat="1" ht="12.75">
      <c r="A149" s="50" t="s">
        <v>138</v>
      </c>
      <c r="C149" s="22"/>
      <c r="D149" s="20"/>
      <c r="E149" s="41"/>
      <c r="F149" s="84"/>
      <c r="G149" s="85"/>
      <c r="H149" s="85"/>
      <c r="I149" s="85"/>
      <c r="J149" s="85"/>
      <c r="K149" s="85"/>
      <c r="L149" s="85"/>
      <c r="M149" s="85"/>
      <c r="N149" s="85"/>
      <c r="O149" s="85"/>
      <c r="P149" s="85"/>
      <c r="Q149" s="85"/>
      <c r="R149" s="85"/>
      <c r="S149" s="7"/>
    </row>
    <row r="150" spans="1:19" s="9" customFormat="1" ht="12.75">
      <c r="A150" s="14"/>
      <c r="C150" s="22" t="s">
        <v>49</v>
      </c>
      <c r="D150" s="20" t="s">
        <v>176</v>
      </c>
      <c r="E150" s="210">
        <f>VLOOKUP(D150,'Actual Factors'!$A$4:$B$9,2,FALSE)</f>
        <v>0.21074594232330676</v>
      </c>
      <c r="F150" s="84">
        <f t="shared" ref="F150:F154" si="40">SUM(G150:R150)</f>
        <v>26104380.053854872</v>
      </c>
      <c r="G150" s="85">
        <f>INDEX('Actual NPC (Total System)'!E:E,MATCH($C150,'Actual NPC (Total System)'!$C:$C,0),1)*$E150</f>
        <v>4888647.7929435959</v>
      </c>
      <c r="H150" s="85">
        <f>INDEX('Actual NPC (Total System)'!F:F,MATCH($C150,'Actual NPC (Total System)'!$C:$C,0),1)*$E150</f>
        <v>3773506.3786480026</v>
      </c>
      <c r="I150" s="85">
        <f>INDEX('Actual NPC (Total System)'!G:G,MATCH($C150,'Actual NPC (Total System)'!$C:$C,0),1)*$E150</f>
        <v>3551739.9809537008</v>
      </c>
      <c r="J150" s="85">
        <f>INDEX('Actual NPC (Total System)'!H:H,MATCH($C150,'Actual NPC (Total System)'!$C:$C,0),1)*$E150</f>
        <v>1186065.4722749237</v>
      </c>
      <c r="K150" s="85">
        <f>INDEX('Actual NPC (Total System)'!I:I,MATCH($C150,'Actual NPC (Total System)'!$C:$C,0),1)*$E150</f>
        <v>1392509.9571454683</v>
      </c>
      <c r="L150" s="85">
        <f>INDEX('Actual NPC (Total System)'!J:J,MATCH($C150,'Actual NPC (Total System)'!$C:$C,0),1)*$E150</f>
        <v>1109519.694630499</v>
      </c>
      <c r="M150" s="85">
        <f>INDEX('Actual NPC (Total System)'!K:K,MATCH($C150,'Actual NPC (Total System)'!$C:$C,0),1)*$E150</f>
        <v>1241071.9819587891</v>
      </c>
      <c r="N150" s="85">
        <f>INDEX('Actual NPC (Total System)'!L:L,MATCH($C150,'Actual NPC (Total System)'!$C:$C,0),1)*$E150</f>
        <v>1622729.6274814887</v>
      </c>
      <c r="O150" s="85">
        <f>INDEX('Actual NPC (Total System)'!M:M,MATCH($C150,'Actual NPC (Total System)'!$C:$C,0),1)*$E150</f>
        <v>1645468.4086592668</v>
      </c>
      <c r="P150" s="85">
        <f>INDEX('Actual NPC (Total System)'!N:N,MATCH($C150,'Actual NPC (Total System)'!$C:$C,0),1)*$E150</f>
        <v>1889390.7991322835</v>
      </c>
      <c r="Q150" s="85">
        <f>INDEX('Actual NPC (Total System)'!O:O,MATCH($C150,'Actual NPC (Total System)'!$C:$C,0),1)*$E150</f>
        <v>1844546.9814371848</v>
      </c>
      <c r="R150" s="85">
        <f>INDEX('Actual NPC (Total System)'!P:P,MATCH($C150,'Actual NPC (Total System)'!$C:$C,0),1)*$E150</f>
        <v>1959182.9785896649</v>
      </c>
      <c r="S150" s="7"/>
    </row>
    <row r="151" spans="1:19" s="9" customFormat="1" ht="12.75">
      <c r="A151" s="14"/>
      <c r="C151" s="22" t="s">
        <v>50</v>
      </c>
      <c r="D151" s="211" t="s">
        <v>169</v>
      </c>
      <c r="E151" s="210">
        <f>VLOOKUP(D151,'Actual Factors'!$A$4:$B$9,2,FALSE)</f>
        <v>0</v>
      </c>
      <c r="F151" s="82">
        <f t="shared" si="40"/>
        <v>0</v>
      </c>
      <c r="G151" s="83">
        <f>INDEX('Actual NPC (Total System)'!E:E,MATCH($C151,'Actual NPC (Total System)'!$C:$C,0),1)*$E151</f>
        <v>0</v>
      </c>
      <c r="H151" s="83">
        <f>INDEX('Actual NPC (Total System)'!F:F,MATCH($C151,'Actual NPC (Total System)'!$C:$C,0),1)*$E151</f>
        <v>0</v>
      </c>
      <c r="I151" s="83">
        <f>INDEX('Actual NPC (Total System)'!G:G,MATCH($C151,'Actual NPC (Total System)'!$C:$C,0),1)*$E151</f>
        <v>0</v>
      </c>
      <c r="J151" s="83">
        <f>INDEX('Actual NPC (Total System)'!H:H,MATCH($C151,'Actual NPC (Total System)'!$C:$C,0),1)*$E151</f>
        <v>0</v>
      </c>
      <c r="K151" s="83">
        <f>INDEX('Actual NPC (Total System)'!I:I,MATCH($C151,'Actual NPC (Total System)'!$C:$C,0),1)*$E151</f>
        <v>0</v>
      </c>
      <c r="L151" s="83">
        <f>INDEX('Actual NPC (Total System)'!J:J,MATCH($C151,'Actual NPC (Total System)'!$C:$C,0),1)*$E151</f>
        <v>0</v>
      </c>
      <c r="M151" s="83">
        <f>INDEX('Actual NPC (Total System)'!K:K,MATCH($C151,'Actual NPC (Total System)'!$C:$C,0),1)*$E151</f>
        <v>0</v>
      </c>
      <c r="N151" s="83">
        <f>INDEX('Actual NPC (Total System)'!L:L,MATCH($C151,'Actual NPC (Total System)'!$C:$C,0),1)*$E151</f>
        <v>0</v>
      </c>
      <c r="O151" s="83">
        <f>INDEX('Actual NPC (Total System)'!M:M,MATCH($C151,'Actual NPC (Total System)'!$C:$C,0),1)*$E151</f>
        <v>0</v>
      </c>
      <c r="P151" s="83">
        <f>INDEX('Actual NPC (Total System)'!N:N,MATCH($C151,'Actual NPC (Total System)'!$C:$C,0),1)*$E151</f>
        <v>0</v>
      </c>
      <c r="Q151" s="83">
        <f>INDEX('Actual NPC (Total System)'!O:O,MATCH($C151,'Actual NPC (Total System)'!$C:$C,0),1)*$E151</f>
        <v>0</v>
      </c>
      <c r="R151" s="83">
        <f>INDEX('Actual NPC (Total System)'!P:P,MATCH($C151,'Actual NPC (Total System)'!$C:$C,0),1)*$E151</f>
        <v>0</v>
      </c>
      <c r="S151" s="7"/>
    </row>
    <row r="152" spans="1:19" s="9" customFormat="1" ht="12.75">
      <c r="A152" s="14"/>
      <c r="C152" s="22" t="s">
        <v>51</v>
      </c>
      <c r="D152" s="211" t="s">
        <v>169</v>
      </c>
      <c r="E152" s="210">
        <f>VLOOKUP(D152,'Actual Factors'!$A$4:$B$9,2,FALSE)</f>
        <v>0</v>
      </c>
      <c r="F152" s="82">
        <f t="shared" si="40"/>
        <v>0</v>
      </c>
      <c r="G152" s="83">
        <f>INDEX('Actual NPC (Total System)'!E:E,MATCH($C152,'Actual NPC (Total System)'!$C:$C,0),1)*$E152</f>
        <v>0</v>
      </c>
      <c r="H152" s="83">
        <f>INDEX('Actual NPC (Total System)'!F:F,MATCH($C152,'Actual NPC (Total System)'!$C:$C,0),1)*$E152</f>
        <v>0</v>
      </c>
      <c r="I152" s="83">
        <f>INDEX('Actual NPC (Total System)'!G:G,MATCH($C152,'Actual NPC (Total System)'!$C:$C,0),1)*$E152</f>
        <v>0</v>
      </c>
      <c r="J152" s="83">
        <f>INDEX('Actual NPC (Total System)'!H:H,MATCH($C152,'Actual NPC (Total System)'!$C:$C,0),1)*$E152</f>
        <v>0</v>
      </c>
      <c r="K152" s="83">
        <f>INDEX('Actual NPC (Total System)'!I:I,MATCH($C152,'Actual NPC (Total System)'!$C:$C,0),1)*$E152</f>
        <v>0</v>
      </c>
      <c r="L152" s="83">
        <f>INDEX('Actual NPC (Total System)'!J:J,MATCH($C152,'Actual NPC (Total System)'!$C:$C,0),1)*$E152</f>
        <v>0</v>
      </c>
      <c r="M152" s="83">
        <f>INDEX('Actual NPC (Total System)'!K:K,MATCH($C152,'Actual NPC (Total System)'!$C:$C,0),1)*$E152</f>
        <v>0</v>
      </c>
      <c r="N152" s="83">
        <f>INDEX('Actual NPC (Total System)'!L:L,MATCH($C152,'Actual NPC (Total System)'!$C:$C,0),1)*$E152</f>
        <v>0</v>
      </c>
      <c r="O152" s="83">
        <f>INDEX('Actual NPC (Total System)'!M:M,MATCH($C152,'Actual NPC (Total System)'!$C:$C,0),1)*$E152</f>
        <v>0</v>
      </c>
      <c r="P152" s="83">
        <f>INDEX('Actual NPC (Total System)'!N:N,MATCH($C152,'Actual NPC (Total System)'!$C:$C,0),1)*$E152</f>
        <v>0</v>
      </c>
      <c r="Q152" s="83">
        <f>INDEX('Actual NPC (Total System)'!O:O,MATCH($C152,'Actual NPC (Total System)'!$C:$C,0),1)*$E152</f>
        <v>0</v>
      </c>
      <c r="R152" s="83">
        <f>INDEX('Actual NPC (Total System)'!P:P,MATCH($C152,'Actual NPC (Total System)'!$C:$C,0),1)*$E152</f>
        <v>0</v>
      </c>
      <c r="S152" s="7"/>
    </row>
    <row r="153" spans="1:19" s="9" customFormat="1" ht="12.75">
      <c r="A153" s="14"/>
      <c r="C153" s="22" t="s">
        <v>52</v>
      </c>
      <c r="D153" s="211" t="s">
        <v>169</v>
      </c>
      <c r="E153" s="210">
        <f>VLOOKUP(D153,'Actual Factors'!$A$4:$B$9,2,FALSE)</f>
        <v>0</v>
      </c>
      <c r="F153" s="82">
        <f t="shared" si="40"/>
        <v>0</v>
      </c>
      <c r="G153" s="83">
        <f>INDEX('Actual NPC (Total System)'!E:E,MATCH($C153,'Actual NPC (Total System)'!$C:$C,0),1)*$E153</f>
        <v>0</v>
      </c>
      <c r="H153" s="83">
        <f>INDEX('Actual NPC (Total System)'!F:F,MATCH($C153,'Actual NPC (Total System)'!$C:$C,0),1)*$E153</f>
        <v>0</v>
      </c>
      <c r="I153" s="83">
        <f>INDEX('Actual NPC (Total System)'!G:G,MATCH($C153,'Actual NPC (Total System)'!$C:$C,0),1)*$E153</f>
        <v>0</v>
      </c>
      <c r="J153" s="83">
        <f>INDEX('Actual NPC (Total System)'!H:H,MATCH($C153,'Actual NPC (Total System)'!$C:$C,0),1)*$E153</f>
        <v>0</v>
      </c>
      <c r="K153" s="83">
        <f>INDEX('Actual NPC (Total System)'!I:I,MATCH($C153,'Actual NPC (Total System)'!$C:$C,0),1)*$E153</f>
        <v>0</v>
      </c>
      <c r="L153" s="83">
        <f>INDEX('Actual NPC (Total System)'!J:J,MATCH($C153,'Actual NPC (Total System)'!$C:$C,0),1)*$E153</f>
        <v>0</v>
      </c>
      <c r="M153" s="83">
        <f>INDEX('Actual NPC (Total System)'!K:K,MATCH($C153,'Actual NPC (Total System)'!$C:$C,0),1)*$E153</f>
        <v>0</v>
      </c>
      <c r="N153" s="83">
        <f>INDEX('Actual NPC (Total System)'!L:L,MATCH($C153,'Actual NPC (Total System)'!$C:$C,0),1)*$E153</f>
        <v>0</v>
      </c>
      <c r="O153" s="83">
        <f>INDEX('Actual NPC (Total System)'!M:M,MATCH($C153,'Actual NPC (Total System)'!$C:$C,0),1)*$E153</f>
        <v>0</v>
      </c>
      <c r="P153" s="83">
        <f>INDEX('Actual NPC (Total System)'!N:N,MATCH($C153,'Actual NPC (Total System)'!$C:$C,0),1)*$E153</f>
        <v>0</v>
      </c>
      <c r="Q153" s="83">
        <f>INDEX('Actual NPC (Total System)'!O:O,MATCH($C153,'Actual NPC (Total System)'!$C:$C,0),1)*$E153</f>
        <v>0</v>
      </c>
      <c r="R153" s="83">
        <f>INDEX('Actual NPC (Total System)'!P:P,MATCH($C153,'Actual NPC (Total System)'!$C:$C,0),1)*$E153</f>
        <v>0</v>
      </c>
      <c r="S153" s="7"/>
    </row>
    <row r="154" spans="1:19" s="9" customFormat="1" ht="12.75">
      <c r="A154" s="14"/>
      <c r="C154" s="22" t="s">
        <v>53</v>
      </c>
      <c r="D154" s="20" t="s">
        <v>176</v>
      </c>
      <c r="E154" s="210">
        <f>VLOOKUP(D154,'Actual Factors'!$A$4:$B$9,2,FALSE)</f>
        <v>0.21074594232330676</v>
      </c>
      <c r="F154" s="82">
        <f t="shared" si="40"/>
        <v>7366706.7481359346</v>
      </c>
      <c r="G154" s="83">
        <f>INDEX('Actual NPC (Total System)'!E:E,MATCH($C154,'Actual NPC (Total System)'!$C:$C,0),1)*$E154</f>
        <v>1949634.9692908721</v>
      </c>
      <c r="H154" s="83">
        <f>INDEX('Actual NPC (Total System)'!F:F,MATCH($C154,'Actual NPC (Total System)'!$C:$C,0),1)*$E154</f>
        <v>898429.97720369615</v>
      </c>
      <c r="I154" s="83">
        <f>INDEX('Actual NPC (Total System)'!G:G,MATCH($C154,'Actual NPC (Total System)'!$C:$C,0),1)*$E154</f>
        <v>864395.5528183562</v>
      </c>
      <c r="J154" s="83">
        <f>INDEX('Actual NPC (Total System)'!H:H,MATCH($C154,'Actual NPC (Total System)'!$C:$C,0),1)*$E154</f>
        <v>663457.17660386662</v>
      </c>
      <c r="K154" s="83">
        <f>INDEX('Actual NPC (Total System)'!I:I,MATCH($C154,'Actual NPC (Total System)'!$C:$C,0),1)*$E154</f>
        <v>359028.51756617188</v>
      </c>
      <c r="L154" s="83">
        <f>INDEX('Actual NPC (Total System)'!J:J,MATCH($C154,'Actual NPC (Total System)'!$C:$C,0),1)*$E154</f>
        <v>437228.41271491966</v>
      </c>
      <c r="M154" s="83">
        <f>INDEX('Actual NPC (Total System)'!K:K,MATCH($C154,'Actual NPC (Total System)'!$C:$C,0),1)*$E154</f>
        <v>617889.42973721225</v>
      </c>
      <c r="N154" s="83">
        <f>INDEX('Actual NPC (Total System)'!L:L,MATCH($C154,'Actual NPC (Total System)'!$C:$C,0),1)*$E154</f>
        <v>683216.56652648083</v>
      </c>
      <c r="O154" s="83">
        <f>INDEX('Actual NPC (Total System)'!M:M,MATCH($C154,'Actual NPC (Total System)'!$C:$C,0),1)*$E154</f>
        <v>520542.66088753752</v>
      </c>
      <c r="P154" s="83">
        <f>INDEX('Actual NPC (Total System)'!N:N,MATCH($C154,'Actual NPC (Total System)'!$C:$C,0),1)*$E154</f>
        <v>572823.36147879891</v>
      </c>
      <c r="Q154" s="83">
        <f>INDEX('Actual NPC (Total System)'!O:O,MATCH($C154,'Actual NPC (Total System)'!$C:$C,0),1)*$E154</f>
        <v>-195296.43126131018</v>
      </c>
      <c r="R154" s="83">
        <f>INDEX('Actual NPC (Total System)'!P:P,MATCH($C154,'Actual NPC (Total System)'!$C:$C,0),1)*$E154</f>
        <v>-4643.4454306675007</v>
      </c>
      <c r="S154" s="7"/>
    </row>
    <row r="155" spans="1:19" s="9" customFormat="1" ht="12.75">
      <c r="A155" s="14"/>
      <c r="C155" s="22" t="s">
        <v>225</v>
      </c>
      <c r="D155" s="20" t="s">
        <v>176</v>
      </c>
      <c r="E155" s="210">
        <f>VLOOKUP(D155,'Actual Factors'!$A$4:$B$9,2,FALSE)</f>
        <v>0.21074594232330676</v>
      </c>
      <c r="F155" s="82">
        <f t="shared" ref="F155" si="41">SUM(G155:R155)</f>
        <v>33325.867022817234</v>
      </c>
      <c r="G155" s="83">
        <f>INDEX('Actual NPC (Total System)'!E:E,MATCH($C155,'Actual NPC (Total System)'!$C:$C,0),1)*$E155</f>
        <v>0</v>
      </c>
      <c r="H155" s="83">
        <f>INDEX('Actual NPC (Total System)'!F:F,MATCH($C155,'Actual NPC (Total System)'!$C:$C,0),1)*$E155</f>
        <v>0</v>
      </c>
      <c r="I155" s="83">
        <f>INDEX('Actual NPC (Total System)'!G:G,MATCH($C155,'Actual NPC (Total System)'!$C:$C,0),1)*$E155</f>
        <v>0</v>
      </c>
      <c r="J155" s="83">
        <f>INDEX('Actual NPC (Total System)'!H:H,MATCH($C155,'Actual NPC (Total System)'!$C:$C,0),1)*$E155</f>
        <v>0</v>
      </c>
      <c r="K155" s="83">
        <f>INDEX('Actual NPC (Total System)'!I:I,MATCH($C155,'Actual NPC (Total System)'!$C:$C,0),1)*$E155</f>
        <v>0</v>
      </c>
      <c r="L155" s="83">
        <f>INDEX('Actual NPC (Total System)'!J:J,MATCH($C155,'Actual NPC (Total System)'!$C:$C,0),1)*$E155</f>
        <v>0</v>
      </c>
      <c r="M155" s="83">
        <f>INDEX('Actual NPC (Total System)'!K:K,MATCH($C155,'Actual NPC (Total System)'!$C:$C,0),1)*$E155</f>
        <v>0</v>
      </c>
      <c r="N155" s="83">
        <f>INDEX('Actual NPC (Total System)'!L:L,MATCH($C155,'Actual NPC (Total System)'!$C:$C,0),1)*$E155</f>
        <v>0</v>
      </c>
      <c r="O155" s="83">
        <f>INDEX('Actual NPC (Total System)'!M:M,MATCH($C155,'Actual NPC (Total System)'!$C:$C,0),1)*$E155</f>
        <v>0</v>
      </c>
      <c r="P155" s="83">
        <f>INDEX('Actual NPC (Total System)'!N:N,MATCH($C155,'Actual NPC (Total System)'!$C:$C,0),1)*$E155</f>
        <v>0</v>
      </c>
      <c r="Q155" s="83">
        <f>INDEX('Actual NPC (Total System)'!O:O,MATCH($C155,'Actual NPC (Total System)'!$C:$C,0),1)*$E155</f>
        <v>0</v>
      </c>
      <c r="R155" s="83">
        <f>INDEX('Actual NPC (Total System)'!P:P,MATCH($C155,'Actual NPC (Total System)'!$C:$C,0),1)*$E155</f>
        <v>33325.867022817234</v>
      </c>
      <c r="S155" s="7"/>
    </row>
    <row r="156" spans="1:19" s="9" customFormat="1" ht="12.75">
      <c r="A156" s="14"/>
      <c r="C156" s="22" t="s">
        <v>113</v>
      </c>
      <c r="D156" s="211" t="s">
        <v>169</v>
      </c>
      <c r="E156" s="210">
        <f>VLOOKUP(D156,'Actual Factors'!$A$4:$B$9,2,FALSE)</f>
        <v>0</v>
      </c>
      <c r="F156" s="82">
        <f>SUM(G156:R156)</f>
        <v>0</v>
      </c>
      <c r="G156" s="83">
        <f>INDEX('Actual NPC (Total System)'!E:E,MATCH($C156,'Actual NPC (Total System)'!$C:$C,0),1)*$E156</f>
        <v>0</v>
      </c>
      <c r="H156" s="83">
        <f>INDEX('Actual NPC (Total System)'!F:F,MATCH($C156,'Actual NPC (Total System)'!$C:$C,0),1)*$E156</f>
        <v>0</v>
      </c>
      <c r="I156" s="83">
        <f>INDEX('Actual NPC (Total System)'!G:G,MATCH($C156,'Actual NPC (Total System)'!$C:$C,0),1)*$E156</f>
        <v>0</v>
      </c>
      <c r="J156" s="83">
        <f>INDEX('Actual NPC (Total System)'!H:H,MATCH($C156,'Actual NPC (Total System)'!$C:$C,0),1)*$E156</f>
        <v>0</v>
      </c>
      <c r="K156" s="83">
        <f>INDEX('Actual NPC (Total System)'!I:I,MATCH($C156,'Actual NPC (Total System)'!$C:$C,0),1)*$E156</f>
        <v>0</v>
      </c>
      <c r="L156" s="83">
        <f>INDEX('Actual NPC (Total System)'!J:J,MATCH($C156,'Actual NPC (Total System)'!$C:$C,0),1)*$E156</f>
        <v>0</v>
      </c>
      <c r="M156" s="83">
        <f>INDEX('Actual NPC (Total System)'!K:K,MATCH($C156,'Actual NPC (Total System)'!$C:$C,0),1)*$E156</f>
        <v>0</v>
      </c>
      <c r="N156" s="83">
        <f>INDEX('Actual NPC (Total System)'!L:L,MATCH($C156,'Actual NPC (Total System)'!$C:$C,0),1)*$E156</f>
        <v>0</v>
      </c>
      <c r="O156" s="83">
        <f>INDEX('Actual NPC (Total System)'!M:M,MATCH($C156,'Actual NPC (Total System)'!$C:$C,0),1)*$E156</f>
        <v>0</v>
      </c>
      <c r="P156" s="83">
        <f>INDEX('Actual NPC (Total System)'!N:N,MATCH($C156,'Actual NPC (Total System)'!$C:$C,0),1)*$E156</f>
        <v>0</v>
      </c>
      <c r="Q156" s="83">
        <f>INDEX('Actual NPC (Total System)'!O:O,MATCH($C156,'Actual NPC (Total System)'!$C:$C,0),1)*$E156</f>
        <v>0</v>
      </c>
      <c r="R156" s="83">
        <f>INDEX('Actual NPC (Total System)'!P:P,MATCH($C156,'Actual NPC (Total System)'!$C:$C,0),1)*$E156</f>
        <v>0</v>
      </c>
      <c r="S156" s="7"/>
    </row>
    <row r="157" spans="1:19" s="9" customFormat="1" ht="12.75">
      <c r="A157" s="14"/>
      <c r="C157" s="22" t="s">
        <v>114</v>
      </c>
      <c r="D157" s="211" t="s">
        <v>169</v>
      </c>
      <c r="E157" s="210">
        <f>VLOOKUP(D157,'Actual Factors'!$A$4:$B$9,2,FALSE)</f>
        <v>0</v>
      </c>
      <c r="F157" s="82">
        <f>SUM(G157:R157)</f>
        <v>0</v>
      </c>
      <c r="G157" s="83">
        <f>INDEX('Actual NPC (Total System)'!E:E,MATCH($C157,'Actual NPC (Total System)'!$C:$C,0),1)*$E157</f>
        <v>0</v>
      </c>
      <c r="H157" s="83">
        <f>INDEX('Actual NPC (Total System)'!F:F,MATCH($C157,'Actual NPC (Total System)'!$C:$C,0),1)*$E157</f>
        <v>0</v>
      </c>
      <c r="I157" s="83">
        <f>INDEX('Actual NPC (Total System)'!G:G,MATCH($C157,'Actual NPC (Total System)'!$C:$C,0),1)*$E157</f>
        <v>0</v>
      </c>
      <c r="J157" s="83">
        <f>INDEX('Actual NPC (Total System)'!H:H,MATCH($C157,'Actual NPC (Total System)'!$C:$C,0),1)*$E157</f>
        <v>0</v>
      </c>
      <c r="K157" s="83">
        <f>INDEX('Actual NPC (Total System)'!I:I,MATCH($C157,'Actual NPC (Total System)'!$C:$C,0),1)*$E157</f>
        <v>0</v>
      </c>
      <c r="L157" s="83">
        <f>INDEX('Actual NPC (Total System)'!J:J,MATCH($C157,'Actual NPC (Total System)'!$C:$C,0),1)*$E157</f>
        <v>0</v>
      </c>
      <c r="M157" s="83">
        <f>INDEX('Actual NPC (Total System)'!K:K,MATCH($C157,'Actual NPC (Total System)'!$C:$C,0),1)*$E157</f>
        <v>0</v>
      </c>
      <c r="N157" s="83">
        <f>INDEX('Actual NPC (Total System)'!L:L,MATCH($C157,'Actual NPC (Total System)'!$C:$C,0),1)*$E157</f>
        <v>0</v>
      </c>
      <c r="O157" s="83">
        <f>INDEX('Actual NPC (Total System)'!M:M,MATCH($C157,'Actual NPC (Total System)'!$C:$C,0),1)*$E157</f>
        <v>0</v>
      </c>
      <c r="P157" s="83">
        <f>INDEX('Actual NPC (Total System)'!N:N,MATCH($C157,'Actual NPC (Total System)'!$C:$C,0),1)*$E157</f>
        <v>0</v>
      </c>
      <c r="Q157" s="83">
        <f>INDEX('Actual NPC (Total System)'!O:O,MATCH($C157,'Actual NPC (Total System)'!$C:$C,0),1)*$E157</f>
        <v>0</v>
      </c>
      <c r="R157" s="83">
        <f>INDEX('Actual NPC (Total System)'!P:P,MATCH($C157,'Actual NPC (Total System)'!$C:$C,0),1)*$E157</f>
        <v>0</v>
      </c>
      <c r="S157" s="7"/>
    </row>
    <row r="158" spans="1:19" s="9" customFormat="1" ht="12.75">
      <c r="A158" s="14"/>
      <c r="C158" s="22" t="s">
        <v>150</v>
      </c>
      <c r="D158" s="211" t="s">
        <v>169</v>
      </c>
      <c r="E158" s="210">
        <f>VLOOKUP(D158,'Actual Factors'!$A$4:$B$9,2,FALSE)</f>
        <v>0</v>
      </c>
      <c r="F158" s="82">
        <f t="shared" ref="F158" si="42">SUM(G158:R158)</f>
        <v>0</v>
      </c>
      <c r="G158" s="83">
        <f>INDEX('Actual NPC (Total System)'!E:E,MATCH($C158,'Actual NPC (Total System)'!$C:$C,0),1)*$E158</f>
        <v>0</v>
      </c>
      <c r="H158" s="83">
        <f>INDEX('Actual NPC (Total System)'!F:F,MATCH($C158,'Actual NPC (Total System)'!$C:$C,0),1)*$E158</f>
        <v>0</v>
      </c>
      <c r="I158" s="83">
        <f>INDEX('Actual NPC (Total System)'!G:G,MATCH($C158,'Actual NPC (Total System)'!$C:$C,0),1)*$E158</f>
        <v>0</v>
      </c>
      <c r="J158" s="83">
        <f>INDEX('Actual NPC (Total System)'!H:H,MATCH($C158,'Actual NPC (Total System)'!$C:$C,0),1)*$E158</f>
        <v>0</v>
      </c>
      <c r="K158" s="83">
        <f>INDEX('Actual NPC (Total System)'!I:I,MATCH($C158,'Actual NPC (Total System)'!$C:$C,0),1)*$E158</f>
        <v>0</v>
      </c>
      <c r="L158" s="83">
        <f>INDEX('Actual NPC (Total System)'!J:J,MATCH($C158,'Actual NPC (Total System)'!$C:$C,0),1)*$E158</f>
        <v>0</v>
      </c>
      <c r="M158" s="83">
        <f>INDEX('Actual NPC (Total System)'!K:K,MATCH($C158,'Actual NPC (Total System)'!$C:$C,0),1)*$E158</f>
        <v>0</v>
      </c>
      <c r="N158" s="83">
        <f>INDEX('Actual NPC (Total System)'!L:L,MATCH($C158,'Actual NPC (Total System)'!$C:$C,0),1)*$E158</f>
        <v>0</v>
      </c>
      <c r="O158" s="83">
        <f>INDEX('Actual NPC (Total System)'!M:M,MATCH($C158,'Actual NPC (Total System)'!$C:$C,0),1)*$E158</f>
        <v>0</v>
      </c>
      <c r="P158" s="83">
        <f>INDEX('Actual NPC (Total System)'!N:N,MATCH($C158,'Actual NPC (Total System)'!$C:$C,0),1)*$E158</f>
        <v>0</v>
      </c>
      <c r="Q158" s="83">
        <f>INDEX('Actual NPC (Total System)'!O:O,MATCH($C158,'Actual NPC (Total System)'!$C:$C,0),1)*$E158</f>
        <v>0</v>
      </c>
      <c r="R158" s="83">
        <f>INDEX('Actual NPC (Total System)'!P:P,MATCH($C158,'Actual NPC (Total System)'!$C:$C,0),1)*$E158</f>
        <v>0</v>
      </c>
      <c r="S158" s="7"/>
    </row>
    <row r="159" spans="1:19" s="9" customFormat="1" ht="12.75">
      <c r="A159" s="14"/>
      <c r="C159" s="22"/>
      <c r="D159" s="20"/>
      <c r="E159" s="41"/>
      <c r="F159" s="118" t="s">
        <v>85</v>
      </c>
      <c r="G159" s="118" t="s">
        <v>85</v>
      </c>
      <c r="H159" s="118" t="s">
        <v>85</v>
      </c>
      <c r="I159" s="118" t="s">
        <v>85</v>
      </c>
      <c r="J159" s="118" t="s">
        <v>85</v>
      </c>
      <c r="K159" s="118" t="s">
        <v>85</v>
      </c>
      <c r="L159" s="118" t="s">
        <v>85</v>
      </c>
      <c r="M159" s="118" t="s">
        <v>85</v>
      </c>
      <c r="N159" s="118" t="s">
        <v>85</v>
      </c>
      <c r="O159" s="118" t="s">
        <v>85</v>
      </c>
      <c r="P159" s="118" t="s">
        <v>85</v>
      </c>
      <c r="Q159" s="118" t="s">
        <v>85</v>
      </c>
      <c r="R159" s="118" t="s">
        <v>85</v>
      </c>
      <c r="S159" s="7"/>
    </row>
    <row r="160" spans="1:19" s="9" customFormat="1" ht="12.75">
      <c r="A160" s="15" t="s">
        <v>54</v>
      </c>
      <c r="B160" s="14"/>
      <c r="C160" s="22"/>
      <c r="D160" s="20"/>
      <c r="E160" s="41"/>
      <c r="F160" s="120">
        <f>SUM(G160:R160)</f>
        <v>33504412.669013623</v>
      </c>
      <c r="G160" s="120">
        <f t="shared" ref="G160:R160" si="43">SUM(G150:G158)</f>
        <v>6838282.762234468</v>
      </c>
      <c r="H160" s="120">
        <f t="shared" si="43"/>
        <v>4671936.3558516987</v>
      </c>
      <c r="I160" s="120">
        <f t="shared" si="43"/>
        <v>4416135.5337720569</v>
      </c>
      <c r="J160" s="120">
        <f t="shared" si="43"/>
        <v>1849522.6488787904</v>
      </c>
      <c r="K160" s="120">
        <f t="shared" si="43"/>
        <v>1751538.4747116403</v>
      </c>
      <c r="L160" s="120">
        <f t="shared" si="43"/>
        <v>1546748.1073454185</v>
      </c>
      <c r="M160" s="120">
        <f t="shared" si="43"/>
        <v>1858961.4116960014</v>
      </c>
      <c r="N160" s="120">
        <f t="shared" si="43"/>
        <v>2305946.1940079695</v>
      </c>
      <c r="O160" s="120">
        <f t="shared" si="43"/>
        <v>2166011.0695468043</v>
      </c>
      <c r="P160" s="120">
        <f t="shared" si="43"/>
        <v>2462214.1606110823</v>
      </c>
      <c r="Q160" s="120">
        <f t="shared" si="43"/>
        <v>1649250.5501758747</v>
      </c>
      <c r="R160" s="120">
        <f t="shared" si="43"/>
        <v>1987865.4001818146</v>
      </c>
      <c r="S160" s="7"/>
    </row>
    <row r="161" spans="1:19" s="9" customFormat="1" ht="12.75">
      <c r="A161" s="14"/>
      <c r="B161" s="14"/>
      <c r="C161" s="22"/>
      <c r="E161" s="41"/>
      <c r="F161" s="17"/>
      <c r="G161" s="18"/>
      <c r="H161" s="18"/>
      <c r="I161" s="18"/>
      <c r="J161" s="18"/>
      <c r="K161" s="18"/>
      <c r="L161" s="18"/>
      <c r="M161" s="18"/>
      <c r="N161" s="18"/>
      <c r="O161" s="18"/>
      <c r="P161" s="18"/>
      <c r="Q161" s="18"/>
      <c r="R161" s="18"/>
      <c r="S161" s="7"/>
    </row>
    <row r="162" spans="1:19" s="9" customFormat="1" ht="12.75">
      <c r="A162" s="50" t="s">
        <v>139</v>
      </c>
      <c r="B162" s="15"/>
      <c r="C162" s="22"/>
      <c r="E162" s="41"/>
      <c r="F162" s="42"/>
      <c r="G162" s="18"/>
      <c r="H162" s="18"/>
      <c r="I162" s="18"/>
      <c r="J162" s="18"/>
      <c r="K162" s="18"/>
      <c r="L162" s="18"/>
      <c r="M162" s="18"/>
      <c r="N162" s="18"/>
      <c r="O162" s="18"/>
      <c r="P162" s="18"/>
      <c r="Q162" s="18"/>
      <c r="R162" s="18"/>
      <c r="S162" s="7"/>
    </row>
    <row r="163" spans="1:19" s="9" customFormat="1" ht="12.75">
      <c r="A163" s="15"/>
      <c r="B163" s="15"/>
      <c r="C163" s="22" t="s">
        <v>55</v>
      </c>
      <c r="D163" s="211" t="s">
        <v>195</v>
      </c>
      <c r="E163" s="210">
        <f>VLOOKUP(D163,'Actual Factors'!$A$4:$B$9,2,FALSE)</f>
        <v>7.7386335360771719E-2</v>
      </c>
      <c r="F163" s="82">
        <f t="shared" ref="F163" si="44">SUM(G163:R163)</f>
        <v>566288.84095175599</v>
      </c>
      <c r="G163" s="83">
        <f>INDEX('Actual NPC (Total System)'!E:E,MATCH($C163,'Actual NPC (Total System)'!$C:$C,0),1)*$E163</f>
        <v>33267.049883447435</v>
      </c>
      <c r="H163" s="83">
        <f>INDEX('Actual NPC (Total System)'!F:F,MATCH($C163,'Actual NPC (Total System)'!$C:$C,0),1)*$E163</f>
        <v>19086.442709107512</v>
      </c>
      <c r="I163" s="83">
        <f>INDEX('Actual NPC (Total System)'!G:G,MATCH($C163,'Actual NPC (Total System)'!$C:$C,0),1)*$E163</f>
        <v>34230.628159782143</v>
      </c>
      <c r="J163" s="83">
        <f>INDEX('Actual NPC (Total System)'!H:H,MATCH($C163,'Actual NPC (Total System)'!$C:$C,0),1)*$E163</f>
        <v>37353.260429055066</v>
      </c>
      <c r="K163" s="83">
        <f>INDEX('Actual NPC (Total System)'!I:I,MATCH($C163,'Actual NPC (Total System)'!$C:$C,0),1)*$E163</f>
        <v>190718.638973889</v>
      </c>
      <c r="L163" s="83">
        <f>INDEX('Actual NPC (Total System)'!J:J,MATCH($C163,'Actual NPC (Total System)'!$C:$C,0),1)*$E163</f>
        <v>60863.712002390166</v>
      </c>
      <c r="M163" s="83">
        <f>INDEX('Actual NPC (Total System)'!K:K,MATCH($C163,'Actual NPC (Total System)'!$C:$C,0),1)*$E163</f>
        <v>33010.880992956088</v>
      </c>
      <c r="N163" s="83">
        <f>INDEX('Actual NPC (Total System)'!L:L,MATCH($C163,'Actual NPC (Total System)'!$C:$C,0),1)*$E163</f>
        <v>39784.872190587346</v>
      </c>
      <c r="O163" s="83">
        <f>INDEX('Actual NPC (Total System)'!M:M,MATCH($C163,'Actual NPC (Total System)'!$C:$C,0),1)*$E163</f>
        <v>40400.451081574844</v>
      </c>
      <c r="P163" s="83">
        <f>INDEX('Actual NPC (Total System)'!N:N,MATCH($C163,'Actual NPC (Total System)'!$C:$C,0),1)*$E163</f>
        <v>35472.059751639645</v>
      </c>
      <c r="Q163" s="83">
        <f>INDEX('Actual NPC (Total System)'!O:O,MATCH($C163,'Actual NPC (Total System)'!$C:$C,0),1)*$E163</f>
        <v>35268.88038042323</v>
      </c>
      <c r="R163" s="83">
        <f>INDEX('Actual NPC (Total System)'!P:P,MATCH($C163,'Actual NPC (Total System)'!$C:$C,0),1)*$E163</f>
        <v>6831.9643969034196</v>
      </c>
      <c r="S163" s="7"/>
    </row>
    <row r="164" spans="1:19" s="9" customFormat="1" ht="12.75">
      <c r="A164" s="15"/>
      <c r="B164" s="15"/>
      <c r="C164" s="22"/>
      <c r="D164" s="20"/>
      <c r="E164" s="41"/>
      <c r="F164" s="118" t="s">
        <v>85</v>
      </c>
      <c r="G164" s="118" t="s">
        <v>85</v>
      </c>
      <c r="H164" s="118" t="s">
        <v>85</v>
      </c>
      <c r="I164" s="118" t="s">
        <v>85</v>
      </c>
      <c r="J164" s="118" t="s">
        <v>85</v>
      </c>
      <c r="K164" s="118" t="s">
        <v>85</v>
      </c>
      <c r="L164" s="118" t="s">
        <v>85</v>
      </c>
      <c r="M164" s="118" t="s">
        <v>85</v>
      </c>
      <c r="N164" s="118" t="s">
        <v>85</v>
      </c>
      <c r="O164" s="118" t="s">
        <v>85</v>
      </c>
      <c r="P164" s="118" t="s">
        <v>85</v>
      </c>
      <c r="Q164" s="118" t="s">
        <v>85</v>
      </c>
      <c r="R164" s="118" t="s">
        <v>85</v>
      </c>
      <c r="S164" s="7"/>
    </row>
    <row r="165" spans="1:19" s="9" customFormat="1" ht="12.75">
      <c r="A165" s="15" t="s">
        <v>56</v>
      </c>
      <c r="B165" s="14"/>
      <c r="C165" s="22"/>
      <c r="D165" s="20"/>
      <c r="E165" s="41"/>
      <c r="F165" s="83">
        <f>SUM(G165:R165)</f>
        <v>566288.84095175599</v>
      </c>
      <c r="G165" s="83">
        <f t="shared" ref="G165:R165" si="45">SUM(G163:G163)</f>
        <v>33267.049883447435</v>
      </c>
      <c r="H165" s="83">
        <f t="shared" si="45"/>
        <v>19086.442709107512</v>
      </c>
      <c r="I165" s="83">
        <f t="shared" si="45"/>
        <v>34230.628159782143</v>
      </c>
      <c r="J165" s="83">
        <f t="shared" si="45"/>
        <v>37353.260429055066</v>
      </c>
      <c r="K165" s="83">
        <f t="shared" si="45"/>
        <v>190718.638973889</v>
      </c>
      <c r="L165" s="83">
        <f t="shared" si="45"/>
        <v>60863.712002390166</v>
      </c>
      <c r="M165" s="83">
        <f t="shared" si="45"/>
        <v>33010.880992956088</v>
      </c>
      <c r="N165" s="83">
        <f t="shared" si="45"/>
        <v>39784.872190587346</v>
      </c>
      <c r="O165" s="83">
        <f t="shared" si="45"/>
        <v>40400.451081574844</v>
      </c>
      <c r="P165" s="83">
        <f t="shared" si="45"/>
        <v>35472.059751639645</v>
      </c>
      <c r="Q165" s="83">
        <f t="shared" si="45"/>
        <v>35268.88038042323</v>
      </c>
      <c r="R165" s="83">
        <f t="shared" si="45"/>
        <v>6831.9643969034196</v>
      </c>
      <c r="S165" s="7"/>
    </row>
    <row r="166" spans="1:19" s="9" customFormat="1" ht="12.75">
      <c r="B166" s="14"/>
      <c r="C166" s="22"/>
      <c r="D166" s="20"/>
      <c r="E166" s="41"/>
      <c r="F166" s="17"/>
      <c r="G166" s="18"/>
      <c r="H166" s="18"/>
      <c r="I166" s="18"/>
      <c r="J166" s="18"/>
      <c r="K166" s="18"/>
      <c r="L166" s="18"/>
      <c r="M166" s="18"/>
      <c r="N166" s="18"/>
      <c r="O166" s="18"/>
      <c r="P166" s="18"/>
      <c r="Q166" s="18"/>
      <c r="R166" s="18"/>
      <c r="S166" s="7"/>
    </row>
    <row r="167" spans="1:19" s="9" customFormat="1" ht="13.5" thickBot="1">
      <c r="A167" s="21" t="s">
        <v>57</v>
      </c>
      <c r="B167" s="21"/>
      <c r="C167" s="22"/>
      <c r="E167" s="41"/>
      <c r="F167" s="122">
        <f>SUM(G167:R167)</f>
        <v>162016083.21208754</v>
      </c>
      <c r="G167" s="122">
        <f t="shared" ref="G167:R167" si="46">SUM(G165,G160,G147,G134,G128,-G22)</f>
        <v>11994034.29658208</v>
      </c>
      <c r="H167" s="122">
        <f t="shared" si="46"/>
        <v>13239715.194295052</v>
      </c>
      <c r="I167" s="122">
        <f t="shared" si="46"/>
        <v>13149270.259080809</v>
      </c>
      <c r="J167" s="122">
        <f t="shared" si="46"/>
        <v>8539014.9953406472</v>
      </c>
      <c r="K167" s="122">
        <f t="shared" si="46"/>
        <v>9675657.6827249937</v>
      </c>
      <c r="L167" s="122">
        <f t="shared" si="46"/>
        <v>11338031.199173748</v>
      </c>
      <c r="M167" s="122">
        <f t="shared" si="46"/>
        <v>19463604.065881088</v>
      </c>
      <c r="N167" s="122">
        <f t="shared" si="46"/>
        <v>20086339.82499586</v>
      </c>
      <c r="O167" s="122">
        <f t="shared" si="46"/>
        <v>17652030.738993537</v>
      </c>
      <c r="P167" s="122">
        <f t="shared" si="46"/>
        <v>12103843.399988614</v>
      </c>
      <c r="Q167" s="122">
        <f t="shared" si="46"/>
        <v>12515179.298188128</v>
      </c>
      <c r="R167" s="122">
        <f t="shared" si="46"/>
        <v>12259362.256842993</v>
      </c>
      <c r="S167" s="7"/>
    </row>
    <row r="168" spans="1:19" s="9" customFormat="1" ht="13.5" thickTop="1">
      <c r="A168" s="21"/>
      <c r="B168" s="21"/>
      <c r="C168" s="22"/>
      <c r="E168" s="41"/>
      <c r="F168" s="212"/>
      <c r="G168" s="212"/>
      <c r="H168" s="212"/>
      <c r="I168" s="212"/>
      <c r="J168" s="212"/>
      <c r="K168" s="212"/>
      <c r="L168" s="212"/>
      <c r="M168" s="212"/>
      <c r="N168" s="212"/>
      <c r="O168" s="212"/>
      <c r="P168" s="212"/>
      <c r="Q168" s="212"/>
      <c r="R168" s="212"/>
      <c r="S168" s="7"/>
    </row>
    <row r="169" spans="1:19" s="9" customFormat="1" ht="12.75">
      <c r="B169" s="14"/>
      <c r="C169" s="22"/>
      <c r="E169" s="41"/>
      <c r="F169" s="17"/>
      <c r="G169" s="18"/>
      <c r="H169" s="18"/>
      <c r="I169" s="18"/>
      <c r="J169" s="18"/>
      <c r="K169" s="18"/>
      <c r="L169" s="18"/>
      <c r="M169" s="18"/>
      <c r="N169" s="18"/>
      <c r="O169" s="18"/>
      <c r="P169" s="18"/>
      <c r="Q169" s="18"/>
      <c r="R169" s="18"/>
      <c r="S169" s="7"/>
    </row>
    <row r="170" spans="1:19" s="9" customFormat="1" ht="12.75">
      <c r="B170" s="14"/>
      <c r="C170" s="70" t="s">
        <v>105</v>
      </c>
      <c r="E170" s="41"/>
      <c r="F170" s="46">
        <f t="shared" ref="F170:R170" si="47">F167/F177</f>
        <v>37.333357290625294</v>
      </c>
      <c r="G170" s="46">
        <f>G167/G177</f>
        <v>26.778463241408843</v>
      </c>
      <c r="H170" s="46">
        <f t="shared" si="47"/>
        <v>34.724850441355464</v>
      </c>
      <c r="I170" s="46">
        <f t="shared" si="47"/>
        <v>35.046243791629671</v>
      </c>
      <c r="J170" s="46">
        <f t="shared" si="47"/>
        <v>27.611139622989263</v>
      </c>
      <c r="K170" s="46">
        <f t="shared" si="47"/>
        <v>32.117961923826499</v>
      </c>
      <c r="L170" s="46">
        <f t="shared" si="47"/>
        <v>35.146561079564222</v>
      </c>
      <c r="M170" s="46">
        <f t="shared" si="47"/>
        <v>50.968387801994716</v>
      </c>
      <c r="N170" s="46">
        <f t="shared" si="47"/>
        <v>54.559660264261289</v>
      </c>
      <c r="O170" s="46">
        <f t="shared" si="47"/>
        <v>56.286454060812311</v>
      </c>
      <c r="P170" s="46">
        <f t="shared" si="47"/>
        <v>37.347017906168688</v>
      </c>
      <c r="Q170" s="46">
        <f t="shared" si="47"/>
        <v>31.859462830729495</v>
      </c>
      <c r="R170" s="46">
        <f t="shared" si="47"/>
        <v>29.072672936843485</v>
      </c>
      <c r="S170" s="7"/>
    </row>
    <row r="171" spans="1:19" s="9" customFormat="1" ht="12.75">
      <c r="B171" s="14"/>
      <c r="C171" s="22"/>
      <c r="E171" s="41"/>
      <c r="F171" s="17"/>
      <c r="G171" s="17"/>
      <c r="H171" s="17"/>
      <c r="I171" s="17"/>
      <c r="J171" s="17"/>
      <c r="K171" s="17"/>
      <c r="L171" s="17"/>
      <c r="M171" s="17"/>
      <c r="N171" s="17"/>
      <c r="O171" s="17"/>
      <c r="P171" s="17"/>
      <c r="Q171" s="17"/>
      <c r="R171" s="17"/>
      <c r="S171" s="7"/>
    </row>
    <row r="172" spans="1:19" s="9" customFormat="1" ht="12.75">
      <c r="B172" s="14"/>
      <c r="C172" s="22"/>
      <c r="E172" s="41"/>
      <c r="F172" s="17"/>
      <c r="G172" s="17"/>
      <c r="H172" s="17"/>
      <c r="I172" s="17"/>
      <c r="J172" s="17"/>
      <c r="K172" s="17"/>
      <c r="L172" s="17"/>
      <c r="M172" s="17"/>
      <c r="N172" s="17"/>
      <c r="O172" s="17"/>
      <c r="P172" s="17"/>
      <c r="Q172" s="17"/>
      <c r="R172" s="17"/>
      <c r="S172" s="7"/>
    </row>
    <row r="173" spans="1:19" s="9" customFormat="1" ht="12.75">
      <c r="B173" s="14"/>
      <c r="C173" s="22"/>
      <c r="E173" s="41"/>
      <c r="F173" s="17"/>
      <c r="G173" s="17"/>
      <c r="H173" s="17"/>
      <c r="I173" s="17"/>
      <c r="J173" s="17"/>
      <c r="K173" s="17"/>
      <c r="L173" s="17"/>
      <c r="M173" s="17"/>
      <c r="N173" s="17"/>
      <c r="O173" s="17"/>
      <c r="P173" s="17"/>
      <c r="Q173" s="17"/>
      <c r="R173" s="17"/>
      <c r="S173" s="7"/>
    </row>
    <row r="174" spans="1:19" s="9" customFormat="1" ht="12.75">
      <c r="B174" s="14"/>
      <c r="C174" s="22"/>
      <c r="E174" s="41"/>
      <c r="F174" s="17"/>
      <c r="G174" s="235" t="s">
        <v>106</v>
      </c>
      <c r="H174" s="235"/>
      <c r="I174" s="235"/>
      <c r="J174" s="235"/>
      <c r="K174" s="235"/>
      <c r="L174" s="235"/>
      <c r="M174" s="235"/>
      <c r="N174" s="235"/>
      <c r="O174" s="235"/>
      <c r="P174" s="235"/>
      <c r="Q174" s="235"/>
      <c r="R174" s="235"/>
      <c r="S174" s="7"/>
    </row>
    <row r="175" spans="1:19" s="9" customFormat="1" ht="12.75">
      <c r="A175" s="25"/>
      <c r="B175" s="25"/>
      <c r="E175" s="41"/>
      <c r="F175" s="91"/>
      <c r="G175" s="91"/>
      <c r="H175" s="91"/>
      <c r="I175" s="91"/>
      <c r="J175" s="91"/>
      <c r="K175" s="91"/>
      <c r="L175" s="91"/>
      <c r="M175" s="91"/>
      <c r="N175" s="91"/>
      <c r="O175" s="91"/>
      <c r="P175" s="91"/>
      <c r="Q175" s="91"/>
      <c r="R175" s="91"/>
      <c r="S175" s="7"/>
    </row>
    <row r="176" spans="1:19" s="9" customFormat="1" ht="12.75">
      <c r="A176" s="25"/>
      <c r="B176" s="25"/>
      <c r="C176" s="41"/>
      <c r="E176" s="41"/>
      <c r="F176" s="98"/>
      <c r="G176" s="98"/>
      <c r="H176" s="98"/>
      <c r="I176" s="98"/>
      <c r="J176" s="98"/>
      <c r="K176" s="98"/>
      <c r="L176" s="98"/>
      <c r="M176" s="98"/>
      <c r="N176" s="98"/>
      <c r="O176" s="98"/>
      <c r="P176" s="98"/>
      <c r="Q176" s="98"/>
      <c r="R176" s="98"/>
      <c r="S176" s="7"/>
    </row>
    <row r="177" spans="1:19" s="219" customFormat="1" ht="12.75">
      <c r="A177" s="218" t="s">
        <v>58</v>
      </c>
      <c r="C177" s="220"/>
      <c r="E177" s="221"/>
      <c r="F177" s="222">
        <f>SUM(G177:R177)</f>
        <v>4339713.7297580009</v>
      </c>
      <c r="G177" s="222">
        <f>'Actual Factors'!$R$25</f>
        <v>447898.52906999981</v>
      </c>
      <c r="H177" s="222">
        <f>'Actual Factors'!$R$26</f>
        <v>381274.93786200014</v>
      </c>
      <c r="I177" s="222">
        <f>'Actual Factors'!$R$27</f>
        <v>375197.70555900026</v>
      </c>
      <c r="J177" s="222">
        <f>'Actual Factors'!$R$28</f>
        <v>309259.78108600026</v>
      </c>
      <c r="K177" s="222">
        <f>'Actual Factors'!$R$29</f>
        <v>301253.78769899998</v>
      </c>
      <c r="L177" s="222">
        <f>'Actual Factors'!$R$30</f>
        <v>322592.90385500004</v>
      </c>
      <c r="M177" s="222">
        <f>'Actual Factors'!$R$31</f>
        <v>381876.0001100006</v>
      </c>
      <c r="N177" s="222">
        <f>'Actual Factors'!$R$32</f>
        <v>368153.68218399992</v>
      </c>
      <c r="O177" s="222">
        <f>'Actual Factors'!$R$33</f>
        <v>313610.63747100055</v>
      </c>
      <c r="P177" s="222">
        <f>'Actual Factors'!$R$34</f>
        <v>324091.29506400018</v>
      </c>
      <c r="Q177" s="222">
        <f>'Actual Factors'!$R$35</f>
        <v>392824.55465999973</v>
      </c>
      <c r="R177" s="222">
        <f>'Actual Factors'!$R$36</f>
        <v>421679.9151380001</v>
      </c>
      <c r="S177" s="223"/>
    </row>
    <row r="178" spans="1:19" s="9" customFormat="1" ht="12.75">
      <c r="A178" s="21"/>
      <c r="C178" s="15"/>
      <c r="E178" s="41"/>
      <c r="F178" s="96"/>
      <c r="G178" s="96"/>
      <c r="H178" s="96"/>
      <c r="I178" s="96"/>
      <c r="J178" s="96"/>
      <c r="K178" s="96"/>
      <c r="L178" s="96"/>
      <c r="M178" s="96"/>
      <c r="N178" s="96"/>
      <c r="O178" s="96"/>
      <c r="P178" s="96"/>
      <c r="Q178" s="96"/>
      <c r="R178" s="96"/>
      <c r="S178" s="7"/>
    </row>
    <row r="179" spans="1:19" s="9" customFormat="1" ht="12.75">
      <c r="A179" s="50" t="s">
        <v>0</v>
      </c>
      <c r="C179" s="15"/>
      <c r="E179" s="41"/>
      <c r="F179" s="96"/>
      <c r="G179" s="96"/>
      <c r="H179" s="96"/>
      <c r="I179" s="96"/>
      <c r="J179" s="96"/>
      <c r="K179" s="96"/>
      <c r="L179" s="96"/>
      <c r="M179" s="96"/>
      <c r="N179" s="96"/>
      <c r="O179" s="96"/>
      <c r="P179" s="96"/>
      <c r="Q179" s="96"/>
      <c r="R179" s="96"/>
      <c r="S179" s="7"/>
    </row>
    <row r="180" spans="1:19" s="9" customFormat="1" ht="12.75">
      <c r="B180" s="51" t="s">
        <v>1</v>
      </c>
      <c r="C180" s="22"/>
      <c r="E180" s="41"/>
      <c r="F180" s="96"/>
      <c r="G180" s="96"/>
      <c r="H180" s="96"/>
      <c r="I180" s="96"/>
      <c r="J180" s="96"/>
      <c r="K180" s="96"/>
      <c r="L180" s="96"/>
      <c r="M180" s="96"/>
      <c r="N180" s="96"/>
      <c r="O180" s="96"/>
      <c r="P180" s="96"/>
      <c r="Q180" s="96"/>
      <c r="R180" s="96"/>
      <c r="S180" s="7"/>
    </row>
    <row r="181" spans="1:19" s="9" customFormat="1" ht="12.75">
      <c r="A181" s="21"/>
      <c r="C181" s="22" t="s">
        <v>2</v>
      </c>
      <c r="D181" s="211" t="s">
        <v>169</v>
      </c>
      <c r="E181" s="210">
        <f>VLOOKUP(D181,'Actual Factors'!$A$4:$B$9,2,FALSE)</f>
        <v>0</v>
      </c>
      <c r="F181" s="91">
        <f t="shared" ref="F181:F185" ca="1" si="48">SUM(G181:R181)</f>
        <v>0</v>
      </c>
      <c r="G181" s="98">
        <f ca="1">INDEX(OFFSET('Actual NPC (Total System)'!E$1,MATCH("NET SYSTEM LOAD",'Actual NPC (Total System)'!$A:$A,0),0,1000,1),MATCH($C181,OFFSET('Actual NPC (Total System)'!$C$1,MATCH("NET SYSTEM LOAD",'Actual NPC (Total System)'!$A:$A,0),0,1000,1),0),1)*$E181</f>
        <v>0</v>
      </c>
      <c r="H181" s="98">
        <f ca="1">INDEX(OFFSET('Actual NPC (Total System)'!F$1,MATCH("NET SYSTEM LOAD",'Actual NPC (Total System)'!$A:$A,0),0,1000,1),MATCH($C181,OFFSET('Actual NPC (Total System)'!$C$1,MATCH("NET SYSTEM LOAD",'Actual NPC (Total System)'!$A:$A,0),0,1000,1),0),1)*$E181</f>
        <v>0</v>
      </c>
      <c r="I181" s="98">
        <f ca="1">INDEX(OFFSET('Actual NPC (Total System)'!G$1,MATCH("NET SYSTEM LOAD",'Actual NPC (Total System)'!$A:$A,0),0,1000,1),MATCH($C181,OFFSET('Actual NPC (Total System)'!$C$1,MATCH("NET SYSTEM LOAD",'Actual NPC (Total System)'!$A:$A,0),0,1000,1),0),1)*$E181</f>
        <v>0</v>
      </c>
      <c r="J181" s="98">
        <f ca="1">INDEX(OFFSET('Actual NPC (Total System)'!H$1,MATCH("NET SYSTEM LOAD",'Actual NPC (Total System)'!$A:$A,0),0,1000,1),MATCH($C181,OFFSET('Actual NPC (Total System)'!$C$1,MATCH("NET SYSTEM LOAD",'Actual NPC (Total System)'!$A:$A,0),0,1000,1),0),1)*$E181</f>
        <v>0</v>
      </c>
      <c r="K181" s="98">
        <f ca="1">INDEX(OFFSET('Actual NPC (Total System)'!I$1,MATCH("NET SYSTEM LOAD",'Actual NPC (Total System)'!$A:$A,0),0,1000,1),MATCH($C181,OFFSET('Actual NPC (Total System)'!$C$1,MATCH("NET SYSTEM LOAD",'Actual NPC (Total System)'!$A:$A,0),0,1000,1),0),1)*$E181</f>
        <v>0</v>
      </c>
      <c r="L181" s="98">
        <f ca="1">INDEX(OFFSET('Actual NPC (Total System)'!J$1,MATCH("NET SYSTEM LOAD",'Actual NPC (Total System)'!$A:$A,0),0,1000,1),MATCH($C181,OFFSET('Actual NPC (Total System)'!$C$1,MATCH("NET SYSTEM LOAD",'Actual NPC (Total System)'!$A:$A,0),0,1000,1),0),1)*$E181</f>
        <v>0</v>
      </c>
      <c r="M181" s="98">
        <f ca="1">INDEX(OFFSET('Actual NPC (Total System)'!K$1,MATCH("NET SYSTEM LOAD",'Actual NPC (Total System)'!$A:$A,0),0,1000,1),MATCH($C181,OFFSET('Actual NPC (Total System)'!$C$1,MATCH("NET SYSTEM LOAD",'Actual NPC (Total System)'!$A:$A,0),0,1000,1),0),1)*$E181</f>
        <v>0</v>
      </c>
      <c r="N181" s="98">
        <f ca="1">INDEX(OFFSET('Actual NPC (Total System)'!L$1,MATCH("NET SYSTEM LOAD",'Actual NPC (Total System)'!$A:$A,0),0,1000,1),MATCH($C181,OFFSET('Actual NPC (Total System)'!$C$1,MATCH("NET SYSTEM LOAD",'Actual NPC (Total System)'!$A:$A,0),0,1000,1),0),1)*$E181</f>
        <v>0</v>
      </c>
      <c r="O181" s="98">
        <f ca="1">INDEX(OFFSET('Actual NPC (Total System)'!M$1,MATCH("NET SYSTEM LOAD",'Actual NPC (Total System)'!$A:$A,0),0,1000,1),MATCH($C181,OFFSET('Actual NPC (Total System)'!$C$1,MATCH("NET SYSTEM LOAD",'Actual NPC (Total System)'!$A:$A,0),0,1000,1),0),1)*$E181</f>
        <v>0</v>
      </c>
      <c r="P181" s="98">
        <f ca="1">INDEX(OFFSET('Actual NPC (Total System)'!N$1,MATCH("NET SYSTEM LOAD",'Actual NPC (Total System)'!$A:$A,0),0,1000,1),MATCH($C181,OFFSET('Actual NPC (Total System)'!$C$1,MATCH("NET SYSTEM LOAD",'Actual NPC (Total System)'!$A:$A,0),0,1000,1),0),1)*$E181</f>
        <v>0</v>
      </c>
      <c r="Q181" s="98">
        <f ca="1">INDEX(OFFSET('Actual NPC (Total System)'!O$1,MATCH("NET SYSTEM LOAD",'Actual NPC (Total System)'!$A:$A,0),0,1000,1),MATCH($C181,OFFSET('Actual NPC (Total System)'!$C$1,MATCH("NET SYSTEM LOAD",'Actual NPC (Total System)'!$A:$A,0),0,1000,1),0),1)*$E181</f>
        <v>0</v>
      </c>
      <c r="R181" s="98">
        <f ca="1">INDEX(OFFSET('Actual NPC (Total System)'!P$1,MATCH("NET SYSTEM LOAD",'Actual NPC (Total System)'!$A:$A,0),0,1000,1),MATCH($C181,OFFSET('Actual NPC (Total System)'!$C$1,MATCH("NET SYSTEM LOAD",'Actual NPC (Total System)'!$A:$A,0),0,1000,1),0),1)*$E181</f>
        <v>0</v>
      </c>
      <c r="S181" s="7"/>
    </row>
    <row r="182" spans="1:19" s="9" customFormat="1" ht="12.75">
      <c r="A182" s="21"/>
      <c r="C182" s="22" t="s">
        <v>3</v>
      </c>
      <c r="D182" s="211" t="s">
        <v>169</v>
      </c>
      <c r="E182" s="210">
        <f>VLOOKUP(D182,'Actual Factors'!$A$4:$B$9,2,FALSE)</f>
        <v>0</v>
      </c>
      <c r="F182" s="91">
        <f t="shared" ref="F182" ca="1" si="49">SUM(G182:R182)</f>
        <v>0</v>
      </c>
      <c r="G182" s="98">
        <f ca="1">INDEX(OFFSET('Actual NPC (Total System)'!E$1,MATCH("NET SYSTEM LOAD",'Actual NPC (Total System)'!$A:$A,0),0,1000,1),MATCH($C182,OFFSET('Actual NPC (Total System)'!$C$1,MATCH("NET SYSTEM LOAD",'Actual NPC (Total System)'!$A:$A,0),0,1000,1),0),1)*$E182</f>
        <v>0</v>
      </c>
      <c r="H182" s="98">
        <f ca="1">INDEX(OFFSET('Actual NPC (Total System)'!F$1,MATCH("NET SYSTEM LOAD",'Actual NPC (Total System)'!$A:$A,0),0,1000,1),MATCH($C182,OFFSET('Actual NPC (Total System)'!$C$1,MATCH("NET SYSTEM LOAD",'Actual NPC (Total System)'!$A:$A,0),0,1000,1),0),1)*$E182</f>
        <v>0</v>
      </c>
      <c r="I182" s="98">
        <f ca="1">INDEX(OFFSET('Actual NPC (Total System)'!G$1,MATCH("NET SYSTEM LOAD",'Actual NPC (Total System)'!$A:$A,0),0,1000,1),MATCH($C182,OFFSET('Actual NPC (Total System)'!$C$1,MATCH("NET SYSTEM LOAD",'Actual NPC (Total System)'!$A:$A,0),0,1000,1),0),1)*$E182</f>
        <v>0</v>
      </c>
      <c r="J182" s="98">
        <f ca="1">INDEX(OFFSET('Actual NPC (Total System)'!H$1,MATCH("NET SYSTEM LOAD",'Actual NPC (Total System)'!$A:$A,0),0,1000,1),MATCH($C182,OFFSET('Actual NPC (Total System)'!$C$1,MATCH("NET SYSTEM LOAD",'Actual NPC (Total System)'!$A:$A,0),0,1000,1),0),1)*$E182</f>
        <v>0</v>
      </c>
      <c r="K182" s="98">
        <f ca="1">INDEX(OFFSET('Actual NPC (Total System)'!I$1,MATCH("NET SYSTEM LOAD",'Actual NPC (Total System)'!$A:$A,0),0,1000,1),MATCH($C182,OFFSET('Actual NPC (Total System)'!$C$1,MATCH("NET SYSTEM LOAD",'Actual NPC (Total System)'!$A:$A,0),0,1000,1),0),1)*$E182</f>
        <v>0</v>
      </c>
      <c r="L182" s="98">
        <f ca="1">INDEX(OFFSET('Actual NPC (Total System)'!J$1,MATCH("NET SYSTEM LOAD",'Actual NPC (Total System)'!$A:$A,0),0,1000,1),MATCH($C182,OFFSET('Actual NPC (Total System)'!$C$1,MATCH("NET SYSTEM LOAD",'Actual NPC (Total System)'!$A:$A,0),0,1000,1),0),1)*$E182</f>
        <v>0</v>
      </c>
      <c r="M182" s="98">
        <f ca="1">INDEX(OFFSET('Actual NPC (Total System)'!K$1,MATCH("NET SYSTEM LOAD",'Actual NPC (Total System)'!$A:$A,0),0,1000,1),MATCH($C182,OFFSET('Actual NPC (Total System)'!$C$1,MATCH("NET SYSTEM LOAD",'Actual NPC (Total System)'!$A:$A,0),0,1000,1),0),1)*$E182</f>
        <v>0</v>
      </c>
      <c r="N182" s="98">
        <f ca="1">INDEX(OFFSET('Actual NPC (Total System)'!L$1,MATCH("NET SYSTEM LOAD",'Actual NPC (Total System)'!$A:$A,0),0,1000,1),MATCH($C182,OFFSET('Actual NPC (Total System)'!$C$1,MATCH("NET SYSTEM LOAD",'Actual NPC (Total System)'!$A:$A,0),0,1000,1),0),1)*$E182</f>
        <v>0</v>
      </c>
      <c r="O182" s="98">
        <f ca="1">INDEX(OFFSET('Actual NPC (Total System)'!M$1,MATCH("NET SYSTEM LOAD",'Actual NPC (Total System)'!$A:$A,0),0,1000,1),MATCH($C182,OFFSET('Actual NPC (Total System)'!$C$1,MATCH("NET SYSTEM LOAD",'Actual NPC (Total System)'!$A:$A,0),0,1000,1),0),1)*$E182</f>
        <v>0</v>
      </c>
      <c r="P182" s="98">
        <f ca="1">INDEX(OFFSET('Actual NPC (Total System)'!N$1,MATCH("NET SYSTEM LOAD",'Actual NPC (Total System)'!$A:$A,0),0,1000,1),MATCH($C182,OFFSET('Actual NPC (Total System)'!$C$1,MATCH("NET SYSTEM LOAD",'Actual NPC (Total System)'!$A:$A,0),0,1000,1),0),1)*$E182</f>
        <v>0</v>
      </c>
      <c r="Q182" s="98">
        <f ca="1">INDEX(OFFSET('Actual NPC (Total System)'!O$1,MATCH("NET SYSTEM LOAD",'Actual NPC (Total System)'!$A:$A,0),0,1000,1),MATCH($C182,OFFSET('Actual NPC (Total System)'!$C$1,MATCH("NET SYSTEM LOAD",'Actual NPC (Total System)'!$A:$A,0),0,1000,1),0),1)*$E182</f>
        <v>0</v>
      </c>
      <c r="R182" s="98">
        <f ca="1">INDEX(OFFSET('Actual NPC (Total System)'!P$1,MATCH("NET SYSTEM LOAD",'Actual NPC (Total System)'!$A:$A,0),0,1000,1),MATCH($C182,OFFSET('Actual NPC (Total System)'!$C$1,MATCH("NET SYSTEM LOAD",'Actual NPC (Total System)'!$A:$A,0),0,1000,1),0),1)*$E182</f>
        <v>0</v>
      </c>
      <c r="S182" s="7"/>
    </row>
    <row r="183" spans="1:19" s="9" customFormat="1" ht="12.75">
      <c r="B183" s="14"/>
      <c r="C183" s="22" t="s">
        <v>218</v>
      </c>
      <c r="D183" s="211" t="s">
        <v>169</v>
      </c>
      <c r="E183" s="210">
        <f>VLOOKUP(D183,'Actual Factors'!$A$4:$B$9,2,FALSE)</f>
        <v>0</v>
      </c>
      <c r="F183" s="91">
        <f t="shared" ca="1" si="48"/>
        <v>0</v>
      </c>
      <c r="G183" s="98">
        <f ca="1">INDEX(OFFSET('Actual NPC (Total System)'!E$1,MATCH("NET SYSTEM LOAD",'Actual NPC (Total System)'!$A:$A,0),0,1000,1),MATCH($C183,OFFSET('Actual NPC (Total System)'!$C$1,MATCH("NET SYSTEM LOAD",'Actual NPC (Total System)'!$A:$A,0),0,1000,1),0),1)*$E183</f>
        <v>0</v>
      </c>
      <c r="H183" s="98">
        <f ca="1">INDEX(OFFSET('Actual NPC (Total System)'!F$1,MATCH("NET SYSTEM LOAD",'Actual NPC (Total System)'!$A:$A,0),0,1000,1),MATCH($C183,OFFSET('Actual NPC (Total System)'!$C$1,MATCH("NET SYSTEM LOAD",'Actual NPC (Total System)'!$A:$A,0),0,1000,1),0),1)*$E183</f>
        <v>0</v>
      </c>
      <c r="I183" s="98">
        <f ca="1">INDEX(OFFSET('Actual NPC (Total System)'!G$1,MATCH("NET SYSTEM LOAD",'Actual NPC (Total System)'!$A:$A,0),0,1000,1),MATCH($C183,OFFSET('Actual NPC (Total System)'!$C$1,MATCH("NET SYSTEM LOAD",'Actual NPC (Total System)'!$A:$A,0),0,1000,1),0),1)*$E183</f>
        <v>0</v>
      </c>
      <c r="J183" s="98">
        <f ca="1">INDEX(OFFSET('Actual NPC (Total System)'!H$1,MATCH("NET SYSTEM LOAD",'Actual NPC (Total System)'!$A:$A,0),0,1000,1),MATCH($C183,OFFSET('Actual NPC (Total System)'!$C$1,MATCH("NET SYSTEM LOAD",'Actual NPC (Total System)'!$A:$A,0),0,1000,1),0),1)*$E183</f>
        <v>0</v>
      </c>
      <c r="K183" s="98">
        <f ca="1">INDEX(OFFSET('Actual NPC (Total System)'!I$1,MATCH("NET SYSTEM LOAD",'Actual NPC (Total System)'!$A:$A,0),0,1000,1),MATCH($C183,OFFSET('Actual NPC (Total System)'!$C$1,MATCH("NET SYSTEM LOAD",'Actual NPC (Total System)'!$A:$A,0),0,1000,1),0),1)*$E183</f>
        <v>0</v>
      </c>
      <c r="L183" s="98">
        <f ca="1">INDEX(OFFSET('Actual NPC (Total System)'!J$1,MATCH("NET SYSTEM LOAD",'Actual NPC (Total System)'!$A:$A,0),0,1000,1),MATCH($C183,OFFSET('Actual NPC (Total System)'!$C$1,MATCH("NET SYSTEM LOAD",'Actual NPC (Total System)'!$A:$A,0),0,1000,1),0),1)*$E183</f>
        <v>0</v>
      </c>
      <c r="M183" s="98">
        <f ca="1">INDEX(OFFSET('Actual NPC (Total System)'!K$1,MATCH("NET SYSTEM LOAD",'Actual NPC (Total System)'!$A:$A,0),0,1000,1),MATCH($C183,OFFSET('Actual NPC (Total System)'!$C$1,MATCH("NET SYSTEM LOAD",'Actual NPC (Total System)'!$A:$A,0),0,1000,1),0),1)*$E183</f>
        <v>0</v>
      </c>
      <c r="N183" s="98">
        <f ca="1">INDEX(OFFSET('Actual NPC (Total System)'!L$1,MATCH("NET SYSTEM LOAD",'Actual NPC (Total System)'!$A:$A,0),0,1000,1),MATCH($C183,OFFSET('Actual NPC (Total System)'!$C$1,MATCH("NET SYSTEM LOAD",'Actual NPC (Total System)'!$A:$A,0),0,1000,1),0),1)*$E183</f>
        <v>0</v>
      </c>
      <c r="O183" s="98">
        <f ca="1">INDEX(OFFSET('Actual NPC (Total System)'!M$1,MATCH("NET SYSTEM LOAD",'Actual NPC (Total System)'!$A:$A,0),0,1000,1),MATCH($C183,OFFSET('Actual NPC (Total System)'!$C$1,MATCH("NET SYSTEM LOAD",'Actual NPC (Total System)'!$A:$A,0),0,1000,1),0),1)*$E183</f>
        <v>0</v>
      </c>
      <c r="P183" s="98">
        <f ca="1">INDEX(OFFSET('Actual NPC (Total System)'!N$1,MATCH("NET SYSTEM LOAD",'Actual NPC (Total System)'!$A:$A,0),0,1000,1),MATCH($C183,OFFSET('Actual NPC (Total System)'!$C$1,MATCH("NET SYSTEM LOAD",'Actual NPC (Total System)'!$A:$A,0),0,1000,1),0),1)*$E183</f>
        <v>0</v>
      </c>
      <c r="Q183" s="98">
        <f ca="1">INDEX(OFFSET('Actual NPC (Total System)'!O$1,MATCH("NET SYSTEM LOAD",'Actual NPC (Total System)'!$A:$A,0),0,1000,1),MATCH($C183,OFFSET('Actual NPC (Total System)'!$C$1,MATCH("NET SYSTEM LOAD",'Actual NPC (Total System)'!$A:$A,0),0,1000,1),0),1)*$E183</f>
        <v>0</v>
      </c>
      <c r="R183" s="98">
        <f ca="1">INDEX(OFFSET('Actual NPC (Total System)'!P$1,MATCH("NET SYSTEM LOAD",'Actual NPC (Total System)'!$A:$A,0),0,1000,1),MATCH($C183,OFFSET('Actual NPC (Total System)'!$C$1,MATCH("NET SYSTEM LOAD",'Actual NPC (Total System)'!$A:$A,0),0,1000,1),0),1)*$E183</f>
        <v>0</v>
      </c>
      <c r="S183" s="7"/>
    </row>
    <row r="184" spans="1:19" s="9" customFormat="1" ht="12.75">
      <c r="A184" s="21"/>
      <c r="C184" s="22"/>
      <c r="D184" s="20"/>
      <c r="E184" s="41"/>
      <c r="F184" s="118" t="s">
        <v>85</v>
      </c>
      <c r="G184" s="118" t="s">
        <v>85</v>
      </c>
      <c r="H184" s="118" t="s">
        <v>85</v>
      </c>
      <c r="I184" s="118" t="s">
        <v>85</v>
      </c>
      <c r="J184" s="118" t="s">
        <v>85</v>
      </c>
      <c r="K184" s="118" t="s">
        <v>85</v>
      </c>
      <c r="L184" s="118" t="s">
        <v>85</v>
      </c>
      <c r="M184" s="118" t="s">
        <v>85</v>
      </c>
      <c r="N184" s="118" t="s">
        <v>85</v>
      </c>
      <c r="O184" s="118" t="s">
        <v>85</v>
      </c>
      <c r="P184" s="118" t="s">
        <v>85</v>
      </c>
      <c r="Q184" s="118" t="s">
        <v>85</v>
      </c>
      <c r="R184" s="118" t="s">
        <v>85</v>
      </c>
      <c r="S184" s="7"/>
    </row>
    <row r="185" spans="1:19" s="9" customFormat="1" ht="12.75">
      <c r="B185" s="20" t="s">
        <v>4</v>
      </c>
      <c r="C185" s="22"/>
      <c r="E185" s="41"/>
      <c r="F185" s="91">
        <f t="shared" ca="1" si="48"/>
        <v>0</v>
      </c>
      <c r="G185" s="91">
        <f t="shared" ref="G185:R185" ca="1" si="50">SUM(G181:G183)</f>
        <v>0</v>
      </c>
      <c r="H185" s="91">
        <f t="shared" ca="1" si="50"/>
        <v>0</v>
      </c>
      <c r="I185" s="91">
        <f t="shared" ca="1" si="50"/>
        <v>0</v>
      </c>
      <c r="J185" s="91">
        <f t="shared" ca="1" si="50"/>
        <v>0</v>
      </c>
      <c r="K185" s="91">
        <f t="shared" ca="1" si="50"/>
        <v>0</v>
      </c>
      <c r="L185" s="91">
        <f t="shared" ca="1" si="50"/>
        <v>0</v>
      </c>
      <c r="M185" s="91">
        <f t="shared" ca="1" si="50"/>
        <v>0</v>
      </c>
      <c r="N185" s="91">
        <f t="shared" ca="1" si="50"/>
        <v>0</v>
      </c>
      <c r="O185" s="91">
        <f t="shared" ca="1" si="50"/>
        <v>0</v>
      </c>
      <c r="P185" s="91">
        <f t="shared" ca="1" si="50"/>
        <v>0</v>
      </c>
      <c r="Q185" s="91">
        <f t="shared" ca="1" si="50"/>
        <v>0</v>
      </c>
      <c r="R185" s="91">
        <f t="shared" ca="1" si="50"/>
        <v>0</v>
      </c>
      <c r="S185" s="7"/>
    </row>
    <row r="186" spans="1:19" ht="12.75">
      <c r="B186" s="14"/>
      <c r="C186" s="22"/>
      <c r="E186" s="41"/>
      <c r="F186" s="96"/>
      <c r="G186" s="91"/>
      <c r="H186" s="91"/>
      <c r="I186" s="91"/>
      <c r="J186" s="91"/>
      <c r="K186" s="91"/>
      <c r="L186" s="91"/>
      <c r="M186" s="91"/>
      <c r="N186" s="91"/>
      <c r="O186" s="91"/>
      <c r="P186" s="91"/>
      <c r="Q186" s="91"/>
      <c r="R186" s="91"/>
      <c r="S186" s="7"/>
    </row>
    <row r="187" spans="1:19" ht="12.75">
      <c r="A187" s="15"/>
      <c r="B187" s="20" t="s">
        <v>77</v>
      </c>
      <c r="C187" s="22"/>
      <c r="E187" s="41"/>
      <c r="F187" s="96"/>
      <c r="G187" s="91"/>
      <c r="H187" s="91"/>
      <c r="I187" s="91"/>
      <c r="J187" s="91"/>
      <c r="K187" s="91"/>
      <c r="L187" s="91"/>
      <c r="M187" s="91"/>
      <c r="N187" s="91"/>
      <c r="O187" s="91"/>
      <c r="P187" s="91"/>
      <c r="Q187" s="91"/>
      <c r="R187" s="91"/>
      <c r="S187" s="7"/>
    </row>
    <row r="188" spans="1:19" ht="12.75">
      <c r="A188" s="15"/>
      <c r="C188" s="9" t="s">
        <v>77</v>
      </c>
      <c r="D188" s="211" t="s">
        <v>195</v>
      </c>
      <c r="E188" s="210">
        <f>VLOOKUP(D188,'Actual Factors'!$A$4:$B$9,2,FALSE)</f>
        <v>7.7386335360771719E-2</v>
      </c>
      <c r="F188" s="91">
        <f t="shared" ref="F188:F189" ca="1" si="51">SUM(G188:R188)</f>
        <v>131029.15007882217</v>
      </c>
      <c r="G188" s="98">
        <f ca="1">INDEX(OFFSET('Actual NPC (Total System)'!E$1,MATCH("NET SYSTEM LOAD",'Actual NPC (Total System)'!$A:$A,0),0,1000,1),MATCH($C188,OFFSET('Actual NPC (Total System)'!$C$1,MATCH("NET SYSTEM LOAD",'Actual NPC (Total System)'!$A:$A,0),0,1000,1),0),1)*$E188</f>
        <v>21144.345796959016</v>
      </c>
      <c r="H188" s="98">
        <f ca="1">INDEX(OFFSET('Actual NPC (Total System)'!F$1,MATCH("NET SYSTEM LOAD",'Actual NPC (Total System)'!$A:$A,0),0,1000,1),MATCH($C188,OFFSET('Actual NPC (Total System)'!$C$1,MATCH("NET SYSTEM LOAD",'Actual NPC (Total System)'!$A:$A,0),0,1000,1),0),1)*$E188</f>
        <v>8604.1996970874043</v>
      </c>
      <c r="I188" s="98">
        <f ca="1">INDEX(OFFSET('Actual NPC (Total System)'!G$1,MATCH("NET SYSTEM LOAD",'Actual NPC (Total System)'!$A:$A,0),0,1000,1),MATCH($C188,OFFSET('Actual NPC (Total System)'!$C$1,MATCH("NET SYSTEM LOAD",'Actual NPC (Total System)'!$A:$A,0),0,1000,1),0),1)*$E188</f>
        <v>14601.331142205769</v>
      </c>
      <c r="J188" s="98">
        <f ca="1">INDEX(OFFSET('Actual NPC (Total System)'!H$1,MATCH("NET SYSTEM LOAD",'Actual NPC (Total System)'!$A:$A,0),0,1000,1),MATCH($C188,OFFSET('Actual NPC (Total System)'!$C$1,MATCH("NET SYSTEM LOAD",'Actual NPC (Total System)'!$A:$A,0),0,1000,1),0),1)*$E188</f>
        <v>9052.5761241677155</v>
      </c>
      <c r="K188" s="98">
        <f ca="1">INDEX(OFFSET('Actual NPC (Total System)'!I$1,MATCH("NET SYSTEM LOAD",'Actual NPC (Total System)'!$A:$A,0),0,1000,1),MATCH($C188,OFFSET('Actual NPC (Total System)'!$C$1,MATCH("NET SYSTEM LOAD",'Actual NPC (Total System)'!$A:$A,0),0,1000,1),0),1)*$E188</f>
        <v>7165.2007910538532</v>
      </c>
      <c r="L188" s="98">
        <f ca="1">INDEX(OFFSET('Actual NPC (Total System)'!J$1,MATCH("NET SYSTEM LOAD",'Actual NPC (Total System)'!$A:$A,0),0,1000,1),MATCH($C188,OFFSET('Actual NPC (Total System)'!$C$1,MATCH("NET SYSTEM LOAD",'Actual NPC (Total System)'!$A:$A,0),0,1000,1),0),1)*$E188</f>
        <v>6197.0203493552381</v>
      </c>
      <c r="M188" s="98">
        <f ca="1">INDEX(OFFSET('Actual NPC (Total System)'!K$1,MATCH("NET SYSTEM LOAD",'Actual NPC (Total System)'!$A:$A,0),0,1000,1),MATCH($C188,OFFSET('Actual NPC (Total System)'!$C$1,MATCH("NET SYSTEM LOAD",'Actual NPC (Total System)'!$A:$A,0),0,1000,1),0),1)*$E188</f>
        <v>5250.3533088869181</v>
      </c>
      <c r="N188" s="98">
        <f ca="1">INDEX(OFFSET('Actual NPC (Total System)'!L$1,MATCH("NET SYSTEM LOAD",'Actual NPC (Total System)'!$A:$A,0),0,1000,1),MATCH($C188,OFFSET('Actual NPC (Total System)'!$C$1,MATCH("NET SYSTEM LOAD",'Actual NPC (Total System)'!$A:$A,0),0,1000,1),0),1)*$E188</f>
        <v>12922.744141895269</v>
      </c>
      <c r="O188" s="98">
        <f ca="1">INDEX(OFFSET('Actual NPC (Total System)'!M$1,MATCH("NET SYSTEM LOAD",'Actual NPC (Total System)'!$A:$A,0),0,1000,1),MATCH($C188,OFFSET('Actual NPC (Total System)'!$C$1,MATCH("NET SYSTEM LOAD",'Actual NPC (Total System)'!$A:$A,0),0,1000,1),0),1)*$E188</f>
        <v>21912.792107091482</v>
      </c>
      <c r="P188" s="98">
        <f ca="1">INDEX(OFFSET('Actual NPC (Total System)'!N$1,MATCH("NET SYSTEM LOAD",'Actual NPC (Total System)'!$A:$A,0),0,1000,1),MATCH($C188,OFFSET('Actual NPC (Total System)'!$C$1,MATCH("NET SYSTEM LOAD",'Actual NPC (Total System)'!$A:$A,0),0,1000,1),0),1)*$E188</f>
        <v>7838.8488403693709</v>
      </c>
      <c r="Q188" s="98">
        <f ca="1">INDEX(OFFSET('Actual NPC (Total System)'!O$1,MATCH("NET SYSTEM LOAD",'Actual NPC (Total System)'!$A:$A,0),0,1000,1),MATCH($C188,OFFSET('Actual NPC (Total System)'!$C$1,MATCH("NET SYSTEM LOAD",'Actual NPC (Total System)'!$A:$A,0),0,1000,1),0),1)*$E188</f>
        <v>8235.76335443477</v>
      </c>
      <c r="R188" s="98">
        <f ca="1">INDEX(OFFSET('Actual NPC (Total System)'!P$1,MATCH("NET SYSTEM LOAD",'Actual NPC (Total System)'!$A:$A,0),0,1000,1),MATCH($C188,OFFSET('Actual NPC (Total System)'!$C$1,MATCH("NET SYSTEM LOAD",'Actual NPC (Total System)'!$A:$A,0),0,1000,1),0),1)*$E188</f>
        <v>8103.9744253153749</v>
      </c>
      <c r="S188" s="7"/>
    </row>
    <row r="189" spans="1:19" ht="12.75">
      <c r="A189" s="26"/>
      <c r="C189" s="9" t="s">
        <v>117</v>
      </c>
      <c r="D189" s="211" t="s">
        <v>195</v>
      </c>
      <c r="E189" s="210">
        <f>VLOOKUP(D189,'Actual Factors'!$A$4:$B$9,2,FALSE)</f>
        <v>7.7386335360771719E-2</v>
      </c>
      <c r="F189" s="91">
        <f t="shared" ca="1" si="51"/>
        <v>26499.446143567089</v>
      </c>
      <c r="G189" s="98">
        <f ca="1">INDEX(OFFSET('Actual NPC (Total System)'!E$1,MATCH("NET SYSTEM LOAD",'Actual NPC (Total System)'!$A:$A,0),0,1000,1),MATCH($C189,OFFSET('Actual NPC (Total System)'!$C$1,MATCH("NET SYSTEM LOAD",'Actual NPC (Total System)'!$A:$A,0),0,1000,1),0),1)*$E189</f>
        <v>1802.0870790494016</v>
      </c>
      <c r="H189" s="98">
        <f ca="1">INDEX(OFFSET('Actual NPC (Total System)'!F$1,MATCH("NET SYSTEM LOAD",'Actual NPC (Total System)'!$A:$A,0),0,1000,1),MATCH($C189,OFFSET('Actual NPC (Total System)'!$C$1,MATCH("NET SYSTEM LOAD",'Actual NPC (Total System)'!$A:$A,0),0,1000,1),0),1)*$E189</f>
        <v>1775.3709944928023</v>
      </c>
      <c r="I189" s="98">
        <f ca="1">INDEX(OFFSET('Actual NPC (Total System)'!G$1,MATCH("NET SYSTEM LOAD",'Actual NPC (Total System)'!$A:$A,0),0,1000,1),MATCH($C189,OFFSET('Actual NPC (Total System)'!$C$1,MATCH("NET SYSTEM LOAD",'Actual NPC (Total System)'!$A:$A,0),0,1000,1),0),1)*$E189</f>
        <v>2237.6236427529884</v>
      </c>
      <c r="J189" s="98">
        <f ca="1">INDEX(OFFSET('Actual NPC (Total System)'!H$1,MATCH("NET SYSTEM LOAD",'Actual NPC (Total System)'!$A:$A,0),0,1000,1),MATCH($C189,OFFSET('Actual NPC (Total System)'!$C$1,MATCH("NET SYSTEM LOAD",'Actual NPC (Total System)'!$A:$A,0),0,1000,1),0),1)*$E189</f>
        <v>2496.2358941862353</v>
      </c>
      <c r="K189" s="98">
        <f ca="1">INDEX(OFFSET('Actual NPC (Total System)'!I$1,MATCH("NET SYSTEM LOAD",'Actual NPC (Total System)'!$A:$A,0),0,1000,1),MATCH($C189,OFFSET('Actual NPC (Total System)'!$C$1,MATCH("NET SYSTEM LOAD",'Actual NPC (Total System)'!$A:$A,0),0,1000,1),0),1)*$E189</f>
        <v>1934.8937076621739</v>
      </c>
      <c r="L189" s="98">
        <f ca="1">INDEX(OFFSET('Actual NPC (Total System)'!J$1,MATCH("NET SYSTEM LOAD",'Actual NPC (Total System)'!$A:$A,0),0,1000,1),MATCH($C189,OFFSET('Actual NPC (Total System)'!$C$1,MATCH("NET SYSTEM LOAD",'Actual NPC (Total System)'!$A:$A,0),0,1000,1),0),1)*$E189</f>
        <v>2169.4420838653191</v>
      </c>
      <c r="M189" s="98">
        <f ca="1">INDEX(OFFSET('Actual NPC (Total System)'!K$1,MATCH("NET SYSTEM LOAD",'Actual NPC (Total System)'!$A:$A,0),0,1000,1),MATCH($C189,OFFSET('Actual NPC (Total System)'!$C$1,MATCH("NET SYSTEM LOAD",'Actual NPC (Total System)'!$A:$A,0),0,1000,1),0),1)*$E189</f>
        <v>2884.2074447640057</v>
      </c>
      <c r="N189" s="98">
        <f ca="1">INDEX(OFFSET('Actual NPC (Total System)'!L$1,MATCH("NET SYSTEM LOAD",'Actual NPC (Total System)'!$A:$A,0),0,1000,1),MATCH($C189,OFFSET('Actual NPC (Total System)'!$C$1,MATCH("NET SYSTEM LOAD",'Actual NPC (Total System)'!$A:$A,0),0,1000,1),0),1)*$E189</f>
        <v>2861.3046707046587</v>
      </c>
      <c r="O189" s="98">
        <f ca="1">INDEX(OFFSET('Actual NPC (Total System)'!M$1,MATCH("NET SYSTEM LOAD",'Actual NPC (Total System)'!$A:$A,0),0,1000,1),MATCH($C189,OFFSET('Actual NPC (Total System)'!$C$1,MATCH("NET SYSTEM LOAD",'Actual NPC (Total System)'!$A:$A,0),0,1000,1),0),1)*$E189</f>
        <v>2419.2060756604255</v>
      </c>
      <c r="P189" s="98">
        <f ca="1">INDEX(OFFSET('Actual NPC (Total System)'!N$1,MATCH("NET SYSTEM LOAD",'Actual NPC (Total System)'!$A:$A,0),0,1000,1),MATCH($C189,OFFSET('Actual NPC (Total System)'!$C$1,MATCH("NET SYSTEM LOAD",'Actual NPC (Total System)'!$A:$A,0),0,1000,1),0),1)*$E189</f>
        <v>2183.0769489053137</v>
      </c>
      <c r="Q189" s="98">
        <f ca="1">INDEX(OFFSET('Actual NPC (Total System)'!O$1,MATCH("NET SYSTEM LOAD",'Actual NPC (Total System)'!$A:$A,0),0,1000,1),MATCH($C189,OFFSET('Actual NPC (Total System)'!$C$1,MATCH("NET SYSTEM LOAD",'Actual NPC (Total System)'!$A:$A,0),0,1000,1),0),1)*$E189</f>
        <v>1500.6618083893848</v>
      </c>
      <c r="R189" s="98">
        <f ca="1">INDEX(OFFSET('Actual NPC (Total System)'!P$1,MATCH("NET SYSTEM LOAD",'Actual NPC (Total System)'!$A:$A,0),0,1000,1),MATCH($C189,OFFSET('Actual NPC (Total System)'!$C$1,MATCH("NET SYSTEM LOAD",'Actual NPC (Total System)'!$A:$A,0),0,1000,1),0),1)*$E189</f>
        <v>2235.335793134383</v>
      </c>
      <c r="S189" s="7"/>
    </row>
    <row r="190" spans="1:19" ht="12.75">
      <c r="A190" s="26"/>
      <c r="D190" s="20"/>
      <c r="E190" s="41"/>
      <c r="F190" s="91"/>
      <c r="G190" s="98"/>
      <c r="H190" s="98"/>
      <c r="I190" s="98"/>
      <c r="J190" s="98"/>
      <c r="K190" s="98"/>
      <c r="L190" s="98"/>
      <c r="M190" s="98"/>
      <c r="N190" s="98"/>
      <c r="O190" s="98"/>
      <c r="P190" s="98"/>
      <c r="Q190" s="98"/>
      <c r="R190" s="98"/>
      <c r="S190" s="7"/>
    </row>
    <row r="191" spans="1:19" ht="12.75">
      <c r="A191" s="26"/>
      <c r="B191" s="9" t="s">
        <v>5</v>
      </c>
      <c r="C191" s="22"/>
      <c r="D191" s="20"/>
      <c r="E191" s="41"/>
      <c r="F191" s="91">
        <f t="shared" ref="F191" ca="1" si="52">SUM(G191:R191)</f>
        <v>157528.59622238929</v>
      </c>
      <c r="G191" s="91">
        <f t="shared" ref="G191:R191" ca="1" si="53">SUM(G187:G188,G189)</f>
        <v>22946.432876008417</v>
      </c>
      <c r="H191" s="91">
        <f t="shared" ca="1" si="53"/>
        <v>10379.570691580207</v>
      </c>
      <c r="I191" s="91">
        <f t="shared" ca="1" si="53"/>
        <v>16838.954784958758</v>
      </c>
      <c r="J191" s="91">
        <f t="shared" ca="1" si="53"/>
        <v>11548.81201835395</v>
      </c>
      <c r="K191" s="91">
        <f t="shared" ca="1" si="53"/>
        <v>9100.0944987160274</v>
      </c>
      <c r="L191" s="91">
        <f t="shared" ca="1" si="53"/>
        <v>8366.4624332205567</v>
      </c>
      <c r="M191" s="91">
        <f t="shared" ca="1" si="53"/>
        <v>8134.5607536509233</v>
      </c>
      <c r="N191" s="91">
        <f t="shared" ca="1" si="53"/>
        <v>15784.048812599929</v>
      </c>
      <c r="O191" s="91">
        <f t="shared" ca="1" si="53"/>
        <v>24331.998182751908</v>
      </c>
      <c r="P191" s="91">
        <f t="shared" ca="1" si="53"/>
        <v>10021.925789274685</v>
      </c>
      <c r="Q191" s="91">
        <f t="shared" ca="1" si="53"/>
        <v>9736.4251628241545</v>
      </c>
      <c r="R191" s="91">
        <f t="shared" ca="1" si="53"/>
        <v>10339.310218449758</v>
      </c>
      <c r="S191" s="7"/>
    </row>
    <row r="192" spans="1:19" ht="12.75">
      <c r="A192" s="26"/>
      <c r="C192" s="22"/>
      <c r="D192" s="20"/>
      <c r="E192" s="41"/>
      <c r="F192" s="118" t="s">
        <v>85</v>
      </c>
      <c r="G192" s="118" t="s">
        <v>85</v>
      </c>
      <c r="H192" s="118" t="s">
        <v>85</v>
      </c>
      <c r="I192" s="118" t="s">
        <v>85</v>
      </c>
      <c r="J192" s="118" t="s">
        <v>85</v>
      </c>
      <c r="K192" s="118" t="s">
        <v>85</v>
      </c>
      <c r="L192" s="118" t="s">
        <v>85</v>
      </c>
      <c r="M192" s="118" t="s">
        <v>85</v>
      </c>
      <c r="N192" s="118" t="s">
        <v>85</v>
      </c>
      <c r="O192" s="118" t="s">
        <v>85</v>
      </c>
      <c r="P192" s="118" t="s">
        <v>85</v>
      </c>
      <c r="Q192" s="118" t="s">
        <v>85</v>
      </c>
      <c r="R192" s="118" t="s">
        <v>85</v>
      </c>
      <c r="S192" s="7"/>
    </row>
    <row r="193" spans="1:19" ht="12.75">
      <c r="A193" s="26"/>
      <c r="C193" s="22"/>
      <c r="D193" s="20"/>
      <c r="E193" s="41"/>
      <c r="F193" s="118"/>
      <c r="G193" s="118"/>
      <c r="H193" s="118"/>
      <c r="I193" s="118"/>
      <c r="J193" s="118"/>
      <c r="K193" s="118"/>
      <c r="L193" s="118"/>
      <c r="M193" s="118"/>
      <c r="N193" s="118"/>
      <c r="O193" s="118"/>
      <c r="P193" s="118"/>
      <c r="Q193" s="118"/>
      <c r="R193" s="118"/>
      <c r="S193" s="7"/>
    </row>
    <row r="194" spans="1:19" ht="12.75">
      <c r="A194" s="21" t="s">
        <v>6</v>
      </c>
      <c r="C194" s="22"/>
      <c r="D194" s="20"/>
      <c r="E194" s="41"/>
      <c r="F194" s="96">
        <f ca="1">SUM(G194:R194)</f>
        <v>157528.59622238929</v>
      </c>
      <c r="G194" s="96">
        <f t="shared" ref="G194:R194" ca="1" si="54">SUM(G191,G185)</f>
        <v>22946.432876008417</v>
      </c>
      <c r="H194" s="96">
        <f t="shared" ca="1" si="54"/>
        <v>10379.570691580207</v>
      </c>
      <c r="I194" s="96">
        <f t="shared" ca="1" si="54"/>
        <v>16838.954784958758</v>
      </c>
      <c r="J194" s="96">
        <f t="shared" ca="1" si="54"/>
        <v>11548.81201835395</v>
      </c>
      <c r="K194" s="96">
        <f t="shared" ca="1" si="54"/>
        <v>9100.0944987160274</v>
      </c>
      <c r="L194" s="96">
        <f t="shared" ca="1" si="54"/>
        <v>8366.4624332205567</v>
      </c>
      <c r="M194" s="96">
        <f t="shared" ca="1" si="54"/>
        <v>8134.5607536509233</v>
      </c>
      <c r="N194" s="96">
        <f t="shared" ca="1" si="54"/>
        <v>15784.048812599929</v>
      </c>
      <c r="O194" s="96">
        <f t="shared" ca="1" si="54"/>
        <v>24331.998182751908</v>
      </c>
      <c r="P194" s="96">
        <f t="shared" ca="1" si="54"/>
        <v>10021.925789274685</v>
      </c>
      <c r="Q194" s="96">
        <f t="shared" ca="1" si="54"/>
        <v>9736.4251628241545</v>
      </c>
      <c r="R194" s="96">
        <f t="shared" ca="1" si="54"/>
        <v>10339.310218449758</v>
      </c>
      <c r="S194" s="7"/>
    </row>
    <row r="195" spans="1:19" ht="12.75">
      <c r="A195" s="26"/>
      <c r="C195" s="22"/>
      <c r="D195" s="20"/>
      <c r="E195" s="41"/>
      <c r="F195" s="118" t="s">
        <v>85</v>
      </c>
      <c r="G195" s="118" t="s">
        <v>85</v>
      </c>
      <c r="H195" s="118" t="s">
        <v>85</v>
      </c>
      <c r="I195" s="118" t="s">
        <v>85</v>
      </c>
      <c r="J195" s="118" t="s">
        <v>85</v>
      </c>
      <c r="K195" s="118" t="s">
        <v>85</v>
      </c>
      <c r="L195" s="118" t="s">
        <v>85</v>
      </c>
      <c r="M195" s="118" t="s">
        <v>85</v>
      </c>
      <c r="N195" s="118" t="s">
        <v>85</v>
      </c>
      <c r="O195" s="118" t="s">
        <v>85</v>
      </c>
      <c r="P195" s="118" t="s">
        <v>85</v>
      </c>
      <c r="Q195" s="118" t="s">
        <v>85</v>
      </c>
      <c r="R195" s="118" t="s">
        <v>85</v>
      </c>
      <c r="S195" s="7"/>
    </row>
    <row r="196" spans="1:19" ht="12.75">
      <c r="A196" s="21" t="s">
        <v>59</v>
      </c>
      <c r="C196" s="22"/>
      <c r="D196" s="20"/>
      <c r="E196" s="41"/>
      <c r="F196" s="96">
        <f ca="1">SUM(G196:R196)</f>
        <v>4497242.3259803904</v>
      </c>
      <c r="G196" s="96">
        <f t="shared" ref="G196:R196" ca="1" si="55">SUM(G194,G177)</f>
        <v>470844.96194600826</v>
      </c>
      <c r="H196" s="96">
        <f t="shared" ca="1" si="55"/>
        <v>391654.50855358032</v>
      </c>
      <c r="I196" s="96">
        <f t="shared" ca="1" si="55"/>
        <v>392036.660343959</v>
      </c>
      <c r="J196" s="96">
        <f t="shared" ca="1" si="55"/>
        <v>320808.59310435422</v>
      </c>
      <c r="K196" s="96">
        <f t="shared" ca="1" si="55"/>
        <v>310353.88219771598</v>
      </c>
      <c r="L196" s="96">
        <f t="shared" ca="1" si="55"/>
        <v>330959.36628822063</v>
      </c>
      <c r="M196" s="96">
        <f t="shared" ca="1" si="55"/>
        <v>390010.56086365151</v>
      </c>
      <c r="N196" s="96">
        <f t="shared" ca="1" si="55"/>
        <v>383937.73099659983</v>
      </c>
      <c r="O196" s="96">
        <f t="shared" ca="1" si="55"/>
        <v>337942.63565375248</v>
      </c>
      <c r="P196" s="96">
        <f t="shared" ca="1" si="55"/>
        <v>334113.22085327486</v>
      </c>
      <c r="Q196" s="96">
        <f t="shared" ca="1" si="55"/>
        <v>402560.97982282389</v>
      </c>
      <c r="R196" s="96">
        <f t="shared" ca="1" si="55"/>
        <v>432019.22535644984</v>
      </c>
      <c r="S196" s="7"/>
    </row>
    <row r="197" spans="1:19" ht="12.75">
      <c r="A197" s="21"/>
      <c r="C197" s="22"/>
      <c r="D197" s="20"/>
      <c r="E197" s="41"/>
      <c r="F197" s="96"/>
      <c r="G197" s="91"/>
      <c r="H197" s="91"/>
      <c r="I197" s="91"/>
      <c r="J197" s="91"/>
      <c r="K197" s="91"/>
      <c r="L197" s="91"/>
      <c r="M197" s="91"/>
      <c r="N197" s="91"/>
      <c r="O197" s="91"/>
      <c r="P197" s="91"/>
      <c r="Q197" s="91"/>
      <c r="R197" s="91"/>
      <c r="S197" s="7"/>
    </row>
    <row r="198" spans="1:19" ht="12.75">
      <c r="A198" s="15" t="s">
        <v>136</v>
      </c>
      <c r="B198" s="20"/>
      <c r="C198" s="22"/>
      <c r="E198" s="41"/>
      <c r="F198" s="91"/>
      <c r="G198" s="91"/>
      <c r="H198" s="91"/>
      <c r="I198" s="91"/>
      <c r="J198" s="91"/>
      <c r="K198" s="91"/>
      <c r="L198" s="91"/>
      <c r="M198" s="91"/>
      <c r="N198" s="91"/>
      <c r="O198" s="91"/>
      <c r="P198" s="91"/>
      <c r="Q198" s="91"/>
      <c r="R198" s="91"/>
      <c r="S198" s="7"/>
    </row>
    <row r="199" spans="1:19" ht="12.75">
      <c r="A199" s="15"/>
      <c r="B199" s="51" t="s">
        <v>7</v>
      </c>
      <c r="C199" s="22"/>
      <c r="E199" s="41"/>
      <c r="F199" s="91"/>
      <c r="G199" s="91"/>
      <c r="H199" s="91"/>
      <c r="I199" s="91"/>
      <c r="J199" s="91"/>
      <c r="K199" s="91"/>
      <c r="L199" s="91"/>
      <c r="M199" s="91"/>
      <c r="N199" s="91"/>
      <c r="O199" s="91"/>
      <c r="P199" s="91"/>
      <c r="Q199" s="91"/>
      <c r="R199" s="91"/>
      <c r="S199" s="7"/>
    </row>
    <row r="200" spans="1:19" ht="12.75">
      <c r="B200" s="20"/>
      <c r="C200" s="22" t="s">
        <v>155</v>
      </c>
      <c r="D200" s="211" t="s">
        <v>169</v>
      </c>
      <c r="E200" s="210">
        <f>VLOOKUP(D200,'Actual Factors'!$A$4:$B$9,2,FALSE)</f>
        <v>0</v>
      </c>
      <c r="F200" s="91">
        <f t="shared" ref="F200" ca="1" si="56">SUM(G200:R200)</f>
        <v>0</v>
      </c>
      <c r="G200" s="98">
        <f ca="1">INDEX(OFFSET('Actual NPC (Total System)'!E$1,MATCH("NET SYSTEM LOAD",'Actual NPC (Total System)'!$A:$A,0),0,1000,1),MATCH($C200,OFFSET('Actual NPC (Total System)'!$C$1,MATCH("NET SYSTEM LOAD",'Actual NPC (Total System)'!$A:$A,0),0,1000,1),0),1)*$E200</f>
        <v>0</v>
      </c>
      <c r="H200" s="98">
        <f ca="1">INDEX(OFFSET('Actual NPC (Total System)'!F$1,MATCH("NET SYSTEM LOAD",'Actual NPC (Total System)'!$A:$A,0),0,1000,1),MATCH($C200,OFFSET('Actual NPC (Total System)'!$C$1,MATCH("NET SYSTEM LOAD",'Actual NPC (Total System)'!$A:$A,0),0,1000,1),0),1)*$E200</f>
        <v>0</v>
      </c>
      <c r="I200" s="98">
        <f ca="1">INDEX(OFFSET('Actual NPC (Total System)'!G$1,MATCH("NET SYSTEM LOAD",'Actual NPC (Total System)'!$A:$A,0),0,1000,1),MATCH($C200,OFFSET('Actual NPC (Total System)'!$C$1,MATCH("NET SYSTEM LOAD",'Actual NPC (Total System)'!$A:$A,0),0,1000,1),0),1)*$E200</f>
        <v>0</v>
      </c>
      <c r="J200" s="98">
        <f ca="1">INDEX(OFFSET('Actual NPC (Total System)'!H$1,MATCH("NET SYSTEM LOAD",'Actual NPC (Total System)'!$A:$A,0),0,1000,1),MATCH($C200,OFFSET('Actual NPC (Total System)'!$C$1,MATCH("NET SYSTEM LOAD",'Actual NPC (Total System)'!$A:$A,0),0,1000,1),0),1)*$E200</f>
        <v>0</v>
      </c>
      <c r="K200" s="98">
        <f ca="1">INDEX(OFFSET('Actual NPC (Total System)'!I$1,MATCH("NET SYSTEM LOAD",'Actual NPC (Total System)'!$A:$A,0),0,1000,1),MATCH($C200,OFFSET('Actual NPC (Total System)'!$C$1,MATCH("NET SYSTEM LOAD",'Actual NPC (Total System)'!$A:$A,0),0,1000,1),0),1)*$E200</f>
        <v>0</v>
      </c>
      <c r="L200" s="98">
        <f ca="1">INDEX(OFFSET('Actual NPC (Total System)'!J$1,MATCH("NET SYSTEM LOAD",'Actual NPC (Total System)'!$A:$A,0),0,1000,1),MATCH($C200,OFFSET('Actual NPC (Total System)'!$C$1,MATCH("NET SYSTEM LOAD",'Actual NPC (Total System)'!$A:$A,0),0,1000,1),0),1)*$E200</f>
        <v>0</v>
      </c>
      <c r="M200" s="98">
        <f ca="1">INDEX(OFFSET('Actual NPC (Total System)'!K$1,MATCH("NET SYSTEM LOAD",'Actual NPC (Total System)'!$A:$A,0),0,1000,1),MATCH($C200,OFFSET('Actual NPC (Total System)'!$C$1,MATCH("NET SYSTEM LOAD",'Actual NPC (Total System)'!$A:$A,0),0,1000,1),0),1)*$E200</f>
        <v>0</v>
      </c>
      <c r="N200" s="98">
        <f ca="1">INDEX(OFFSET('Actual NPC (Total System)'!L$1,MATCH("NET SYSTEM LOAD",'Actual NPC (Total System)'!$A:$A,0),0,1000,1),MATCH($C200,OFFSET('Actual NPC (Total System)'!$C$1,MATCH("NET SYSTEM LOAD",'Actual NPC (Total System)'!$A:$A,0),0,1000,1),0),1)*$E200</f>
        <v>0</v>
      </c>
      <c r="O200" s="98">
        <f ca="1">INDEX(OFFSET('Actual NPC (Total System)'!M$1,MATCH("NET SYSTEM LOAD",'Actual NPC (Total System)'!$A:$A,0),0,1000,1),MATCH($C200,OFFSET('Actual NPC (Total System)'!$C$1,MATCH("NET SYSTEM LOAD",'Actual NPC (Total System)'!$A:$A,0),0,1000,1),0),1)*$E200</f>
        <v>0</v>
      </c>
      <c r="P200" s="98">
        <f ca="1">INDEX(OFFSET('Actual NPC (Total System)'!N$1,MATCH("NET SYSTEM LOAD",'Actual NPC (Total System)'!$A:$A,0),0,1000,1),MATCH($C200,OFFSET('Actual NPC (Total System)'!$C$1,MATCH("NET SYSTEM LOAD",'Actual NPC (Total System)'!$A:$A,0),0,1000,1),0),1)*$E200</f>
        <v>0</v>
      </c>
      <c r="Q200" s="98">
        <f ca="1">INDEX(OFFSET('Actual NPC (Total System)'!O$1,MATCH("NET SYSTEM LOAD",'Actual NPC (Total System)'!$A:$A,0),0,1000,1),MATCH($C200,OFFSET('Actual NPC (Total System)'!$C$1,MATCH("NET SYSTEM LOAD",'Actual NPC (Total System)'!$A:$A,0),0,1000,1),0),1)*$E200</f>
        <v>0</v>
      </c>
      <c r="R200" s="98">
        <f ca="1">INDEX(OFFSET('Actual NPC (Total System)'!P$1,MATCH("NET SYSTEM LOAD",'Actual NPC (Total System)'!$A:$A,0),0,1000,1),MATCH($C200,OFFSET('Actual NPC (Total System)'!$C$1,MATCH("NET SYSTEM LOAD",'Actual NPC (Total System)'!$A:$A,0),0,1000,1),0),1)*$E200</f>
        <v>0</v>
      </c>
      <c r="S200" s="7"/>
    </row>
    <row r="201" spans="1:19" ht="12.75">
      <c r="B201" s="20"/>
      <c r="C201" s="22" t="s">
        <v>221</v>
      </c>
      <c r="D201" s="211" t="s">
        <v>169</v>
      </c>
      <c r="E201" s="210">
        <f>VLOOKUP(D201,'Actual Factors'!$A$4:$B$9,2,FALSE)</f>
        <v>0</v>
      </c>
      <c r="F201" s="91">
        <f t="shared" ref="F201:F202" ca="1" si="57">SUM(G201:R201)</f>
        <v>0</v>
      </c>
      <c r="G201" s="98">
        <f ca="1">INDEX(OFFSET('Actual NPC (Total System)'!E$1,MATCH("NET SYSTEM LOAD",'Actual NPC (Total System)'!$A:$A,0),0,1000,1),MATCH($C201,OFFSET('Actual NPC (Total System)'!$C$1,MATCH("NET SYSTEM LOAD",'Actual NPC (Total System)'!$A:$A,0),0,1000,1),0),1)*$E201</f>
        <v>0</v>
      </c>
      <c r="H201" s="98">
        <f ca="1">INDEX(OFFSET('Actual NPC (Total System)'!F$1,MATCH("NET SYSTEM LOAD",'Actual NPC (Total System)'!$A:$A,0),0,1000,1),MATCH($C201,OFFSET('Actual NPC (Total System)'!$C$1,MATCH("NET SYSTEM LOAD",'Actual NPC (Total System)'!$A:$A,0),0,1000,1),0),1)*$E201</f>
        <v>0</v>
      </c>
      <c r="I201" s="98">
        <f ca="1">INDEX(OFFSET('Actual NPC (Total System)'!G$1,MATCH("NET SYSTEM LOAD",'Actual NPC (Total System)'!$A:$A,0),0,1000,1),MATCH($C201,OFFSET('Actual NPC (Total System)'!$C$1,MATCH("NET SYSTEM LOAD",'Actual NPC (Total System)'!$A:$A,0),0,1000,1),0),1)*$E201</f>
        <v>0</v>
      </c>
      <c r="J201" s="98">
        <f ca="1">INDEX(OFFSET('Actual NPC (Total System)'!H$1,MATCH("NET SYSTEM LOAD",'Actual NPC (Total System)'!$A:$A,0),0,1000,1),MATCH($C201,OFFSET('Actual NPC (Total System)'!$C$1,MATCH("NET SYSTEM LOAD",'Actual NPC (Total System)'!$A:$A,0),0,1000,1),0),1)*$E201</f>
        <v>0</v>
      </c>
      <c r="K201" s="98">
        <f ca="1">INDEX(OFFSET('Actual NPC (Total System)'!I$1,MATCH("NET SYSTEM LOAD",'Actual NPC (Total System)'!$A:$A,0),0,1000,1),MATCH($C201,OFFSET('Actual NPC (Total System)'!$C$1,MATCH("NET SYSTEM LOAD",'Actual NPC (Total System)'!$A:$A,0),0,1000,1),0),1)*$E201</f>
        <v>0</v>
      </c>
      <c r="L201" s="98">
        <f ca="1">INDEX(OFFSET('Actual NPC (Total System)'!J$1,MATCH("NET SYSTEM LOAD",'Actual NPC (Total System)'!$A:$A,0),0,1000,1),MATCH($C201,OFFSET('Actual NPC (Total System)'!$C$1,MATCH("NET SYSTEM LOAD",'Actual NPC (Total System)'!$A:$A,0),0,1000,1),0),1)*$E201</f>
        <v>0</v>
      </c>
      <c r="M201" s="98">
        <f ca="1">INDEX(OFFSET('Actual NPC (Total System)'!K$1,MATCH("NET SYSTEM LOAD",'Actual NPC (Total System)'!$A:$A,0),0,1000,1),MATCH($C201,OFFSET('Actual NPC (Total System)'!$C$1,MATCH("NET SYSTEM LOAD",'Actual NPC (Total System)'!$A:$A,0),0,1000,1),0),1)*$E201</f>
        <v>0</v>
      </c>
      <c r="N201" s="98">
        <f ca="1">INDEX(OFFSET('Actual NPC (Total System)'!L$1,MATCH("NET SYSTEM LOAD",'Actual NPC (Total System)'!$A:$A,0),0,1000,1),MATCH($C201,OFFSET('Actual NPC (Total System)'!$C$1,MATCH("NET SYSTEM LOAD",'Actual NPC (Total System)'!$A:$A,0),0,1000,1),0),1)*$E201</f>
        <v>0</v>
      </c>
      <c r="O201" s="98">
        <f ca="1">INDEX(OFFSET('Actual NPC (Total System)'!M$1,MATCH("NET SYSTEM LOAD",'Actual NPC (Total System)'!$A:$A,0),0,1000,1),MATCH($C201,OFFSET('Actual NPC (Total System)'!$C$1,MATCH("NET SYSTEM LOAD",'Actual NPC (Total System)'!$A:$A,0),0,1000,1),0),1)*$E201</f>
        <v>0</v>
      </c>
      <c r="P201" s="98">
        <f ca="1">INDEX(OFFSET('Actual NPC (Total System)'!N$1,MATCH("NET SYSTEM LOAD",'Actual NPC (Total System)'!$A:$A,0),0,1000,1),MATCH($C201,OFFSET('Actual NPC (Total System)'!$C$1,MATCH("NET SYSTEM LOAD",'Actual NPC (Total System)'!$A:$A,0),0,1000,1),0),1)*$E201</f>
        <v>0</v>
      </c>
      <c r="Q201" s="98">
        <f ca="1">INDEX(OFFSET('Actual NPC (Total System)'!O$1,MATCH("NET SYSTEM LOAD",'Actual NPC (Total System)'!$A:$A,0),0,1000,1),MATCH($C201,OFFSET('Actual NPC (Total System)'!$C$1,MATCH("NET SYSTEM LOAD",'Actual NPC (Total System)'!$A:$A,0),0,1000,1),0),1)*$E201</f>
        <v>0</v>
      </c>
      <c r="R201" s="98">
        <f ca="1">INDEX(OFFSET('Actual NPC (Total System)'!P$1,MATCH("NET SYSTEM LOAD",'Actual NPC (Total System)'!$A:$A,0),0,1000,1),MATCH($C201,OFFSET('Actual NPC (Total System)'!$C$1,MATCH("NET SYSTEM LOAD",'Actual NPC (Total System)'!$A:$A,0),0,1000,1),0),1)*$E201</f>
        <v>0</v>
      </c>
      <c r="S201" s="7"/>
    </row>
    <row r="202" spans="1:19" ht="12.75">
      <c r="B202" s="20"/>
      <c r="C202" s="22" t="s">
        <v>222</v>
      </c>
      <c r="D202" s="211" t="s">
        <v>169</v>
      </c>
      <c r="E202" s="210">
        <f>VLOOKUP(D202,'Actual Factors'!$A$4:$B$9,2,FALSE)</f>
        <v>0</v>
      </c>
      <c r="F202" s="91">
        <f t="shared" ca="1" si="57"/>
        <v>0</v>
      </c>
      <c r="G202" s="98">
        <f ca="1">INDEX(OFFSET('Actual NPC (Total System)'!E$1,MATCH("NET SYSTEM LOAD",'Actual NPC (Total System)'!$A:$A,0),0,1000,1),MATCH($C202,OFFSET('Actual NPC (Total System)'!$C$1,MATCH("NET SYSTEM LOAD",'Actual NPC (Total System)'!$A:$A,0),0,1000,1),0),1)*$E202</f>
        <v>0</v>
      </c>
      <c r="H202" s="98">
        <f ca="1">INDEX(OFFSET('Actual NPC (Total System)'!F$1,MATCH("NET SYSTEM LOAD",'Actual NPC (Total System)'!$A:$A,0),0,1000,1),MATCH($C202,OFFSET('Actual NPC (Total System)'!$C$1,MATCH("NET SYSTEM LOAD",'Actual NPC (Total System)'!$A:$A,0),0,1000,1),0),1)*$E202</f>
        <v>0</v>
      </c>
      <c r="I202" s="98">
        <f ca="1">INDEX(OFFSET('Actual NPC (Total System)'!G$1,MATCH("NET SYSTEM LOAD",'Actual NPC (Total System)'!$A:$A,0),0,1000,1),MATCH($C202,OFFSET('Actual NPC (Total System)'!$C$1,MATCH("NET SYSTEM LOAD",'Actual NPC (Total System)'!$A:$A,0),0,1000,1),0),1)*$E202</f>
        <v>0</v>
      </c>
      <c r="J202" s="98">
        <f ca="1">INDEX(OFFSET('Actual NPC (Total System)'!H$1,MATCH("NET SYSTEM LOAD",'Actual NPC (Total System)'!$A:$A,0),0,1000,1),MATCH($C202,OFFSET('Actual NPC (Total System)'!$C$1,MATCH("NET SYSTEM LOAD",'Actual NPC (Total System)'!$A:$A,0),0,1000,1),0),1)*$E202</f>
        <v>0</v>
      </c>
      <c r="K202" s="98">
        <f ca="1">INDEX(OFFSET('Actual NPC (Total System)'!I$1,MATCH("NET SYSTEM LOAD",'Actual NPC (Total System)'!$A:$A,0),0,1000,1),MATCH($C202,OFFSET('Actual NPC (Total System)'!$C$1,MATCH("NET SYSTEM LOAD",'Actual NPC (Total System)'!$A:$A,0),0,1000,1),0),1)*$E202</f>
        <v>0</v>
      </c>
      <c r="L202" s="98">
        <f ca="1">INDEX(OFFSET('Actual NPC (Total System)'!J$1,MATCH("NET SYSTEM LOAD",'Actual NPC (Total System)'!$A:$A,0),0,1000,1),MATCH($C202,OFFSET('Actual NPC (Total System)'!$C$1,MATCH("NET SYSTEM LOAD",'Actual NPC (Total System)'!$A:$A,0),0,1000,1),0),1)*$E202</f>
        <v>0</v>
      </c>
      <c r="M202" s="98">
        <f ca="1">INDEX(OFFSET('Actual NPC (Total System)'!K$1,MATCH("NET SYSTEM LOAD",'Actual NPC (Total System)'!$A:$A,0),0,1000,1),MATCH($C202,OFFSET('Actual NPC (Total System)'!$C$1,MATCH("NET SYSTEM LOAD",'Actual NPC (Total System)'!$A:$A,0),0,1000,1),0),1)*$E202</f>
        <v>0</v>
      </c>
      <c r="N202" s="98">
        <f ca="1">INDEX(OFFSET('Actual NPC (Total System)'!L$1,MATCH("NET SYSTEM LOAD",'Actual NPC (Total System)'!$A:$A,0),0,1000,1),MATCH($C202,OFFSET('Actual NPC (Total System)'!$C$1,MATCH("NET SYSTEM LOAD",'Actual NPC (Total System)'!$A:$A,0),0,1000,1),0),1)*$E202</f>
        <v>0</v>
      </c>
      <c r="O202" s="98">
        <f ca="1">INDEX(OFFSET('Actual NPC (Total System)'!M$1,MATCH("NET SYSTEM LOAD",'Actual NPC (Total System)'!$A:$A,0),0,1000,1),MATCH($C202,OFFSET('Actual NPC (Total System)'!$C$1,MATCH("NET SYSTEM LOAD",'Actual NPC (Total System)'!$A:$A,0),0,1000,1),0),1)*$E202</f>
        <v>0</v>
      </c>
      <c r="P202" s="98">
        <f ca="1">INDEX(OFFSET('Actual NPC (Total System)'!N$1,MATCH("NET SYSTEM LOAD",'Actual NPC (Total System)'!$A:$A,0),0,1000,1),MATCH($C202,OFFSET('Actual NPC (Total System)'!$C$1,MATCH("NET SYSTEM LOAD",'Actual NPC (Total System)'!$A:$A,0),0,1000,1),0),1)*$E202</f>
        <v>0</v>
      </c>
      <c r="Q202" s="98">
        <f ca="1">INDEX(OFFSET('Actual NPC (Total System)'!O$1,MATCH("NET SYSTEM LOAD",'Actual NPC (Total System)'!$A:$A,0),0,1000,1),MATCH($C202,OFFSET('Actual NPC (Total System)'!$C$1,MATCH("NET SYSTEM LOAD",'Actual NPC (Total System)'!$A:$A,0),0,1000,1),0),1)*$E202</f>
        <v>0</v>
      </c>
      <c r="R202" s="98">
        <f ca="1">INDEX(OFFSET('Actual NPC (Total System)'!P$1,MATCH("NET SYSTEM LOAD",'Actual NPC (Total System)'!$A:$A,0),0,1000,1),MATCH($C202,OFFSET('Actual NPC (Total System)'!$C$1,MATCH("NET SYSTEM LOAD",'Actual NPC (Total System)'!$A:$A,0),0,1000,1),0),1)*$E202</f>
        <v>0</v>
      </c>
      <c r="S202" s="7"/>
    </row>
    <row r="203" spans="1:19" ht="12.75">
      <c r="B203" s="20"/>
      <c r="C203" s="22" t="s">
        <v>148</v>
      </c>
      <c r="D203" s="211" t="s">
        <v>195</v>
      </c>
      <c r="E203" s="210">
        <f>VLOOKUP(D203,'Actual Factors'!$A$4:$B$9,2,FALSE)</f>
        <v>7.7386335360771719E-2</v>
      </c>
      <c r="F203" s="91">
        <f t="shared" ref="F203:F228" ca="1" si="58">SUM(G203:R203)</f>
        <v>59089.163779414921</v>
      </c>
      <c r="G203" s="98">
        <f ca="1">INDEX(OFFSET('Actual NPC (Total System)'!E$1,MATCH("NET SYSTEM LOAD",'Actual NPC (Total System)'!$A:$A,0),0,1000,1),MATCH($C203,OFFSET('Actual NPC (Total System)'!$C$1,MATCH("NET SYSTEM LOAD",'Actual NPC (Total System)'!$A:$A,0),0,1000,1),0),1)*$E203</f>
        <v>6513.9764384314794</v>
      </c>
      <c r="H203" s="98">
        <f ca="1">INDEX(OFFSET('Actual NPC (Total System)'!F$1,MATCH("NET SYSTEM LOAD",'Actual NPC (Total System)'!$A:$A,0),0,1000,1),MATCH($C203,OFFSET('Actual NPC (Total System)'!$C$1,MATCH("NET SYSTEM LOAD",'Actual NPC (Total System)'!$A:$A,0),0,1000,1),0),1)*$E203</f>
        <v>6301.6202086363082</v>
      </c>
      <c r="I203" s="98">
        <f ca="1">INDEX(OFFSET('Actual NPC (Total System)'!G$1,MATCH("NET SYSTEM LOAD",'Actual NPC (Total System)'!$A:$A,0),0,1000,1),MATCH($C203,OFFSET('Actual NPC (Total System)'!$C$1,MATCH("NET SYSTEM LOAD",'Actual NPC (Total System)'!$A:$A,0),0,1000,1),0),1)*$E203</f>
        <v>4804.3239319717641</v>
      </c>
      <c r="J203" s="98">
        <f ca="1">INDEX(OFFSET('Actual NPC (Total System)'!H$1,MATCH("NET SYSTEM LOAD",'Actual NPC (Total System)'!$A:$A,0),0,1000,1),MATCH($C203,OFFSET('Actual NPC (Total System)'!$C$1,MATCH("NET SYSTEM LOAD",'Actual NPC (Total System)'!$A:$A,0),0,1000,1),0),1)*$E203</f>
        <v>5248.0918480086702</v>
      </c>
      <c r="K203" s="98">
        <f ca="1">INDEX(OFFSET('Actual NPC (Total System)'!I$1,MATCH("NET SYSTEM LOAD",'Actual NPC (Total System)'!$A:$A,0),0,1000,1),MATCH($C203,OFFSET('Actual NPC (Total System)'!$C$1,MATCH("NET SYSTEM LOAD",'Actual NPC (Total System)'!$A:$A,0),0,1000,1),0),1)*$E203</f>
        <v>4090.0621409048763</v>
      </c>
      <c r="L203" s="98">
        <f ca="1">INDEX(OFFSET('Actual NPC (Total System)'!J$1,MATCH("NET SYSTEM LOAD",'Actual NPC (Total System)'!$A:$A,0),0,1000,1),MATCH($C203,OFFSET('Actual NPC (Total System)'!$C$1,MATCH("NET SYSTEM LOAD",'Actual NPC (Total System)'!$A:$A,0),0,1000,1),0),1)*$E203</f>
        <v>3167.8420628677059</v>
      </c>
      <c r="M203" s="98">
        <f ca="1">INDEX(OFFSET('Actual NPC (Total System)'!K$1,MATCH("NET SYSTEM LOAD",'Actual NPC (Total System)'!$A:$A,0),0,1000,1),MATCH($C203,OFFSET('Actual NPC (Total System)'!$C$1,MATCH("NET SYSTEM LOAD",'Actual NPC (Total System)'!$A:$A,0),0,1000,1),0),1)*$E203</f>
        <v>3150.6342051778788</v>
      </c>
      <c r="N203" s="98">
        <f ca="1">INDEX(OFFSET('Actual NPC (Total System)'!L$1,MATCH("NET SYSTEM LOAD",'Actual NPC (Total System)'!$A:$A,0),0,1000,1),MATCH($C203,OFFSET('Actual NPC (Total System)'!$C$1,MATCH("NET SYSTEM LOAD",'Actual NPC (Total System)'!$A:$A,0),0,1000,1),0),1)*$E203</f>
        <v>3714.0266922788201</v>
      </c>
      <c r="O203" s="98">
        <f ca="1">INDEX(OFFSET('Actual NPC (Total System)'!M$1,MATCH("NET SYSTEM LOAD",'Actual NPC (Total System)'!$A:$A,0),0,1000,1),MATCH($C203,OFFSET('Actual NPC (Total System)'!$C$1,MATCH("NET SYSTEM LOAD",'Actual NPC (Total System)'!$A:$A,0),0,1000,1),0),1)*$E203</f>
        <v>4282.5144504725858</v>
      </c>
      <c r="P203" s="98">
        <f ca="1">INDEX(OFFSET('Actual NPC (Total System)'!N$1,MATCH("NET SYSTEM LOAD",'Actual NPC (Total System)'!$A:$A,0),0,1000,1),MATCH($C203,OFFSET('Actual NPC (Total System)'!$C$1,MATCH("NET SYSTEM LOAD",'Actual NPC (Total System)'!$A:$A,0),0,1000,1),0),1)*$E203</f>
        <v>3647.2087765792635</v>
      </c>
      <c r="Q203" s="98">
        <f ca="1">INDEX(OFFSET('Actual NPC (Total System)'!O$1,MATCH("NET SYSTEM LOAD",'Actual NPC (Total System)'!$A:$A,0),0,1000,1),MATCH($C203,OFFSET('Actual NPC (Total System)'!$C$1,MATCH("NET SYSTEM LOAD",'Actual NPC (Total System)'!$A:$A,0),0,1000,1),0),1)*$E203</f>
        <v>7049.379758372801</v>
      </c>
      <c r="R203" s="98">
        <f ca="1">INDEX(OFFSET('Actual NPC (Total System)'!P$1,MATCH("NET SYSTEM LOAD",'Actual NPC (Total System)'!$A:$A,0),0,1000,1),MATCH($C203,OFFSET('Actual NPC (Total System)'!$C$1,MATCH("NET SYSTEM LOAD",'Actual NPC (Total System)'!$A:$A,0),0,1000,1),0),1)*$E203</f>
        <v>7119.4832657127708</v>
      </c>
      <c r="S203" s="7"/>
    </row>
    <row r="204" spans="1:19" ht="12.75">
      <c r="B204" s="20"/>
      <c r="C204" s="22" t="s">
        <v>151</v>
      </c>
      <c r="D204" s="211" t="s">
        <v>195</v>
      </c>
      <c r="E204" s="210">
        <f>VLOOKUP(D204,'Actual Factors'!$A$4:$B$9,2,FALSE)</f>
        <v>7.7386335360771719E-2</v>
      </c>
      <c r="F204" s="91">
        <f t="shared" ca="1" si="58"/>
        <v>41882.804985517243</v>
      </c>
      <c r="G204" s="98">
        <f ca="1">INDEX(OFFSET('Actual NPC (Total System)'!E$1,MATCH("NET SYSTEM LOAD",'Actual NPC (Total System)'!$A:$A,0),0,1000,1),MATCH($C204,OFFSET('Actual NPC (Total System)'!$C$1,MATCH("NET SYSTEM LOAD",'Actual NPC (Total System)'!$A:$A,0),0,1000,1),0),1)*$E204</f>
        <v>4572.9415751511287</v>
      </c>
      <c r="H204" s="98">
        <f ca="1">INDEX(OFFSET('Actual NPC (Total System)'!F$1,MATCH("NET SYSTEM LOAD",'Actual NPC (Total System)'!$A:$A,0),0,1000,1),MATCH($C204,OFFSET('Actual NPC (Total System)'!$C$1,MATCH("NET SYSTEM LOAD",'Actual NPC (Total System)'!$A:$A,0),0,1000,1),0),1)*$E204</f>
        <v>4411.1765073253928</v>
      </c>
      <c r="I204" s="98">
        <f ca="1">INDEX(OFFSET('Actual NPC (Total System)'!G$1,MATCH("NET SYSTEM LOAD",'Actual NPC (Total System)'!$A:$A,0),0,1000,1),MATCH($C204,OFFSET('Actual NPC (Total System)'!$C$1,MATCH("NET SYSTEM LOAD",'Actual NPC (Total System)'!$A:$A,0),0,1000,1),0),1)*$E204</f>
        <v>3340.2972016738449</v>
      </c>
      <c r="J204" s="98">
        <f ca="1">INDEX(OFFSET('Actual NPC (Total System)'!H$1,MATCH("NET SYSTEM LOAD",'Actual NPC (Total System)'!$A:$A,0),0,1000,1),MATCH($C204,OFFSET('Actual NPC (Total System)'!$C$1,MATCH("NET SYSTEM LOAD",'Actual NPC (Total System)'!$A:$A,0),0,1000,1),0),1)*$E204</f>
        <v>3540.7924278482697</v>
      </c>
      <c r="K204" s="98">
        <f ca="1">INDEX(OFFSET('Actual NPC (Total System)'!I$1,MATCH("NET SYSTEM LOAD",'Actual NPC (Total System)'!$A:$A,0),0,1000,1),MATCH($C204,OFFSET('Actual NPC (Total System)'!$C$1,MATCH("NET SYSTEM LOAD",'Actual NPC (Total System)'!$A:$A,0),0,1000,1),0),1)*$E204</f>
        <v>2867.8052578367328</v>
      </c>
      <c r="L204" s="98">
        <f ca="1">INDEX(OFFSET('Actual NPC (Total System)'!J$1,MATCH("NET SYSTEM LOAD",'Actual NPC (Total System)'!$A:$A,0),0,1000,1),MATCH($C204,OFFSET('Actual NPC (Total System)'!$C$1,MATCH("NET SYSTEM LOAD",'Actual NPC (Total System)'!$A:$A,0),0,1000,1),0),1)*$E204</f>
        <v>2370.0293409652081</v>
      </c>
      <c r="M204" s="98">
        <f ca="1">INDEX(OFFSET('Actual NPC (Total System)'!K$1,MATCH("NET SYSTEM LOAD",'Actual NPC (Total System)'!$A:$A,0),0,1000,1),MATCH($C204,OFFSET('Actual NPC (Total System)'!$C$1,MATCH("NET SYSTEM LOAD",'Actual NPC (Total System)'!$A:$A,0),0,1000,1),0),1)*$E204</f>
        <v>2288.1187682802401</v>
      </c>
      <c r="N204" s="98">
        <f ca="1">INDEX(OFFSET('Actual NPC (Total System)'!L$1,MATCH("NET SYSTEM LOAD",'Actual NPC (Total System)'!$A:$A,0),0,1000,1),MATCH($C204,OFFSET('Actual NPC (Total System)'!$C$1,MATCH("NET SYSTEM LOAD",'Actual NPC (Total System)'!$A:$A,0),0,1000,1),0),1)*$E204</f>
        <v>2678.7534586174465</v>
      </c>
      <c r="O204" s="98">
        <f ca="1">INDEX(OFFSET('Actual NPC (Total System)'!M$1,MATCH("NET SYSTEM LOAD",'Actual NPC (Total System)'!$A:$A,0),0,1000,1),MATCH($C204,OFFSET('Actual NPC (Total System)'!$C$1,MATCH("NET SYSTEM LOAD",'Actual NPC (Total System)'!$A:$A,0),0,1000,1),0),1)*$E204</f>
        <v>3046.8339015137562</v>
      </c>
      <c r="P204" s="98">
        <f ca="1">INDEX(OFFSET('Actual NPC (Total System)'!N$1,MATCH("NET SYSTEM LOAD",'Actual NPC (Total System)'!$A:$A,0),0,1000,1),MATCH($C204,OFFSET('Actual NPC (Total System)'!$C$1,MATCH("NET SYSTEM LOAD",'Actual NPC (Total System)'!$A:$A,0),0,1000,1),0),1)*$E204</f>
        <v>2532.3781339185712</v>
      </c>
      <c r="Q204" s="98">
        <f ca="1">INDEX(OFFSET('Actual NPC (Total System)'!O$1,MATCH("NET SYSTEM LOAD",'Actual NPC (Total System)'!$A:$A,0),0,1000,1),MATCH($C204,OFFSET('Actual NPC (Total System)'!$C$1,MATCH("NET SYSTEM LOAD",'Actual NPC (Total System)'!$A:$A,0),0,1000,1),0),1)*$E204</f>
        <v>5130.5203364217568</v>
      </c>
      <c r="R204" s="98">
        <f ca="1">INDEX(OFFSET('Actual NPC (Total System)'!P$1,MATCH("NET SYSTEM LOAD",'Actual NPC (Total System)'!$A:$A,0),0,1000,1),MATCH($C204,OFFSET('Actual NPC (Total System)'!$C$1,MATCH("NET SYSTEM LOAD",'Actual NPC (Total System)'!$A:$A,0),0,1000,1),0),1)*$E204</f>
        <v>5103.158075964895</v>
      </c>
      <c r="S204" s="7"/>
    </row>
    <row r="205" spans="1:19" ht="12.75">
      <c r="B205" s="20"/>
      <c r="C205" s="22" t="s">
        <v>87</v>
      </c>
      <c r="D205" s="211" t="s">
        <v>195</v>
      </c>
      <c r="E205" s="210">
        <f>VLOOKUP(D205,'Actual Factors'!$A$4:$B$9,2,FALSE)</f>
        <v>7.7386335360771719E-2</v>
      </c>
      <c r="F205" s="91">
        <f t="shared" ca="1" si="58"/>
        <v>5778.4253569615021</v>
      </c>
      <c r="G205" s="98">
        <f ca="1">INDEX(OFFSET('Actual NPC (Total System)'!E$1,MATCH("NET SYSTEM LOAD",'Actual NPC (Total System)'!$A:$A,0),0,1000,1),MATCH($C205,OFFSET('Actual NPC (Total System)'!$C$1,MATCH("NET SYSTEM LOAD",'Actual NPC (Total System)'!$A:$A,0),0,1000,1),0),1)*$E205</f>
        <v>470.63443962944723</v>
      </c>
      <c r="H205" s="98">
        <f ca="1">INDEX(OFFSET('Actual NPC (Total System)'!F$1,MATCH("NET SYSTEM LOAD",'Actual NPC (Total System)'!$A:$A,0),0,1000,1),MATCH($C205,OFFSET('Actual NPC (Total System)'!$C$1,MATCH("NET SYSTEM LOAD",'Actual NPC (Total System)'!$A:$A,0),0,1000,1),0),1)*$E205</f>
        <v>648.7871473765224</v>
      </c>
      <c r="I205" s="98">
        <f ca="1">INDEX(OFFSET('Actual NPC (Total System)'!G$1,MATCH("NET SYSTEM LOAD",'Actual NPC (Total System)'!$A:$A,0),0,1000,1),MATCH($C205,OFFSET('Actual NPC (Total System)'!$C$1,MATCH("NET SYSTEM LOAD",'Actual NPC (Total System)'!$A:$A,0),0,1000,1),0),1)*$E205</f>
        <v>848.77433225930395</v>
      </c>
      <c r="J205" s="98">
        <f ca="1">INDEX(OFFSET('Actual NPC (Total System)'!H$1,MATCH("NET SYSTEM LOAD",'Actual NPC (Total System)'!$A:$A,0),0,1000,1),MATCH($C205,OFFSET('Actual NPC (Total System)'!$C$1,MATCH("NET SYSTEM LOAD",'Actual NPC (Total System)'!$A:$A,0),0,1000,1),0),1)*$E205</f>
        <v>680.22178634540933</v>
      </c>
      <c r="K205" s="98">
        <f ca="1">INDEX(OFFSET('Actual NPC (Total System)'!I$1,MATCH("NET SYSTEM LOAD",'Actual NPC (Total System)'!$A:$A,0),0,1000,1),MATCH($C205,OFFSET('Actual NPC (Total System)'!$C$1,MATCH("NET SYSTEM LOAD",'Actual NPC (Total System)'!$A:$A,0),0,1000,1),0),1)*$E205</f>
        <v>507.75488481629611</v>
      </c>
      <c r="L205" s="98">
        <f ca="1">INDEX(OFFSET('Actual NPC (Total System)'!J$1,MATCH("NET SYSTEM LOAD",'Actual NPC (Total System)'!$A:$A,0),0,1000,1),MATCH($C205,OFFSET('Actual NPC (Total System)'!$C$1,MATCH("NET SYSTEM LOAD",'Actual NPC (Total System)'!$A:$A,0),0,1000,1),0),1)*$E205</f>
        <v>517.77014695235187</v>
      </c>
      <c r="M205" s="98">
        <f ca="1">INDEX(OFFSET('Actual NPC (Total System)'!K$1,MATCH("NET SYSTEM LOAD",'Actual NPC (Total System)'!$A:$A,0),0,1000,1),MATCH($C205,OFFSET('Actual NPC (Total System)'!$C$1,MATCH("NET SYSTEM LOAD",'Actual NPC (Total System)'!$A:$A,0),0,1000,1),0),1)*$E205</f>
        <v>480.57177372579463</v>
      </c>
      <c r="N205" s="98">
        <f ca="1">INDEX(OFFSET('Actual NPC (Total System)'!L$1,MATCH("NET SYSTEM LOAD",'Actual NPC (Total System)'!$A:$A,0),0,1000,1),MATCH($C205,OFFSET('Actual NPC (Total System)'!$C$1,MATCH("NET SYSTEM LOAD",'Actual NPC (Total System)'!$A:$A,0),0,1000,1),0),1)*$E205</f>
        <v>459.49436710892269</v>
      </c>
      <c r="O205" s="98">
        <f ca="1">INDEX(OFFSET('Actual NPC (Total System)'!M$1,MATCH("NET SYSTEM LOAD",'Actual NPC (Total System)'!$A:$A,0),0,1000,1),MATCH($C205,OFFSET('Actual NPC (Total System)'!$C$1,MATCH("NET SYSTEM LOAD",'Actual NPC (Total System)'!$A:$A,0),0,1000,1),0),1)*$E205</f>
        <v>364.01410051844283</v>
      </c>
      <c r="P205" s="98">
        <f ca="1">INDEX(OFFSET('Actual NPC (Total System)'!N$1,MATCH("NET SYSTEM LOAD",'Actual NPC (Total System)'!$A:$A,0),0,1000,1),MATCH($C205,OFFSET('Actual NPC (Total System)'!$C$1,MATCH("NET SYSTEM LOAD",'Actual NPC (Total System)'!$A:$A,0),0,1000,1),0),1)*$E205</f>
        <v>205.95668940617611</v>
      </c>
      <c r="Q205" s="98">
        <f ca="1">INDEX(OFFSET('Actual NPC (Total System)'!O$1,MATCH("NET SYSTEM LOAD",'Actual NPC (Total System)'!$A:$A,0),0,1000,1),MATCH($C205,OFFSET('Actual NPC (Total System)'!$C$1,MATCH("NET SYSTEM LOAD",'Actual NPC (Total System)'!$A:$A,0),0,1000,1),0),1)*$E205</f>
        <v>294.36283892232171</v>
      </c>
      <c r="R205" s="98">
        <f ca="1">INDEX(OFFSET('Actual NPC (Total System)'!P$1,MATCH("NET SYSTEM LOAD",'Actual NPC (Total System)'!$A:$A,0),0,1000,1),MATCH($C205,OFFSET('Actual NPC (Total System)'!$C$1,MATCH("NET SYSTEM LOAD",'Actual NPC (Total System)'!$A:$A,0),0,1000,1),0),1)*$E205</f>
        <v>300.08284990051317</v>
      </c>
      <c r="S205" s="7"/>
    </row>
    <row r="206" spans="1:19" ht="12.75">
      <c r="B206" s="20"/>
      <c r="C206" s="22" t="s">
        <v>147</v>
      </c>
      <c r="D206" s="211" t="s">
        <v>195</v>
      </c>
      <c r="E206" s="210">
        <f>VLOOKUP(D206,'Actual Factors'!$A$4:$B$9,2,FALSE)</f>
        <v>7.7386335360771719E-2</v>
      </c>
      <c r="F206" s="91">
        <f t="shared" ca="1" si="58"/>
        <v>12223.836186695637</v>
      </c>
      <c r="G206" s="98">
        <f ca="1">INDEX(OFFSET('Actual NPC (Total System)'!E$1,MATCH("NET SYSTEM LOAD",'Actual NPC (Total System)'!$A:$A,0),0,1000,1),MATCH($C206,OFFSET('Actual NPC (Total System)'!$C$1,MATCH("NET SYSTEM LOAD",'Actual NPC (Total System)'!$A:$A,0),0,1000,1),0),1)*$E206</f>
        <v>497.12084154269564</v>
      </c>
      <c r="H206" s="98">
        <f ca="1">INDEX(OFFSET('Actual NPC (Total System)'!F$1,MATCH("NET SYSTEM LOAD",'Actual NPC (Total System)'!$A:$A,0),0,1000,1),MATCH($C206,OFFSET('Actual NPC (Total System)'!$C$1,MATCH("NET SYSTEM LOAD",'Actual NPC (Total System)'!$A:$A,0),0,1000,1),0),1)*$E206</f>
        <v>717.66152755195674</v>
      </c>
      <c r="I206" s="98">
        <f ca="1">INDEX(OFFSET('Actual NPC (Total System)'!G$1,MATCH("NET SYSTEM LOAD",'Actual NPC (Total System)'!$A:$A,0),0,1000,1),MATCH($C206,OFFSET('Actual NPC (Total System)'!$C$1,MATCH("NET SYSTEM LOAD",'Actual NPC (Total System)'!$A:$A,0),0,1000,1),0),1)*$E206</f>
        <v>857.41234978494401</v>
      </c>
      <c r="J206" s="98">
        <f ca="1">INDEX(OFFSET('Actual NPC (Total System)'!H$1,MATCH("NET SYSTEM LOAD",'Actual NPC (Total System)'!$A:$A,0),0,1000,1),MATCH($C206,OFFSET('Actual NPC (Total System)'!$C$1,MATCH("NET SYSTEM LOAD",'Actual NPC (Total System)'!$A:$A,0),0,1000,1),0),1)*$E206</f>
        <v>1248.0892156749226</v>
      </c>
      <c r="K206" s="98">
        <f ca="1">INDEX(OFFSET('Actual NPC (Total System)'!I$1,MATCH("NET SYSTEM LOAD",'Actual NPC (Total System)'!$A:$A,0),0,1000,1),MATCH($C206,OFFSET('Actual NPC (Total System)'!$C$1,MATCH("NET SYSTEM LOAD",'Actual NPC (Total System)'!$A:$A,0),0,1000,1),0),1)*$E206</f>
        <v>1339.2449790727717</v>
      </c>
      <c r="L206" s="98">
        <f ca="1">INDEX(OFFSET('Actual NPC (Total System)'!J$1,MATCH("NET SYSTEM LOAD",'Actual NPC (Total System)'!$A:$A,0),0,1000,1),MATCH($C206,OFFSET('Actual NPC (Total System)'!$C$1,MATCH("NET SYSTEM LOAD",'Actual NPC (Total System)'!$A:$A,0),0,1000,1),0),1)*$E206</f>
        <v>1400.774157841103</v>
      </c>
      <c r="M206" s="98">
        <f ca="1">INDEX(OFFSET('Actual NPC (Total System)'!K$1,MATCH("NET SYSTEM LOAD",'Actual NPC (Total System)'!$A:$A,0),0,1000,1),MATCH($C206,OFFSET('Actual NPC (Total System)'!$C$1,MATCH("NET SYSTEM LOAD",'Actual NPC (Total System)'!$A:$A,0),0,1000,1),0),1)*$E206</f>
        <v>1553.7371491102347</v>
      </c>
      <c r="N206" s="98">
        <f ca="1">INDEX(OFFSET('Actual NPC (Total System)'!L$1,MATCH("NET SYSTEM LOAD",'Actual NPC (Total System)'!$A:$A,0),0,1000,1),MATCH($C206,OFFSET('Actual NPC (Total System)'!$C$1,MATCH("NET SYSTEM LOAD",'Actual NPC (Total System)'!$A:$A,0),0,1000,1),0),1)*$E206</f>
        <v>1212.3525929369951</v>
      </c>
      <c r="O206" s="98">
        <f ca="1">INDEX(OFFSET('Actual NPC (Total System)'!M$1,MATCH("NET SYSTEM LOAD",'Actual NPC (Total System)'!$A:$A,0),0,1000,1),MATCH($C206,OFFSET('Actual NPC (Total System)'!$C$1,MATCH("NET SYSTEM LOAD",'Actual NPC (Total System)'!$A:$A,0),0,1000,1),0),1)*$E206</f>
        <v>1122.4598519185688</v>
      </c>
      <c r="P206" s="98">
        <f ca="1">INDEX(OFFSET('Actual NPC (Total System)'!N$1,MATCH("NET SYSTEM LOAD",'Actual NPC (Total System)'!$A:$A,0),0,1000,1),MATCH($C206,OFFSET('Actual NPC (Total System)'!$C$1,MATCH("NET SYSTEM LOAD",'Actual NPC (Total System)'!$A:$A,0),0,1000,1),0),1)*$E206</f>
        <v>1058.1367168983722</v>
      </c>
      <c r="Q206" s="98">
        <f ca="1">INDEX(OFFSET('Actual NPC (Total System)'!O$1,MATCH("NET SYSTEM LOAD",'Actual NPC (Total System)'!$A:$A,0),0,1000,1),MATCH($C206,OFFSET('Actual NPC (Total System)'!$C$1,MATCH("NET SYSTEM LOAD",'Actual NPC (Total System)'!$A:$A,0),0,1000,1),0),1)*$E206</f>
        <v>638.72893582434142</v>
      </c>
      <c r="R206" s="98">
        <f ca="1">INDEX(OFFSET('Actual NPC (Total System)'!P$1,MATCH("NET SYSTEM LOAD",'Actual NPC (Total System)'!$A:$A,0),0,1000,1),MATCH($C206,OFFSET('Actual NPC (Total System)'!$C$1,MATCH("NET SYSTEM LOAD",'Actual NPC (Total System)'!$A:$A,0),0,1000,1),0),1)*$E206</f>
        <v>578.11786853873025</v>
      </c>
      <c r="S206" s="7"/>
    </row>
    <row r="207" spans="1:19" ht="12.75">
      <c r="B207" s="20"/>
      <c r="C207" s="22" t="s">
        <v>156</v>
      </c>
      <c r="D207" s="211" t="s">
        <v>169</v>
      </c>
      <c r="E207" s="210">
        <f>VLOOKUP(D207,'Actual Factors'!$A$4:$B$9,2,FALSE)</f>
        <v>0</v>
      </c>
      <c r="F207" s="91">
        <f t="shared" ca="1" si="58"/>
        <v>0</v>
      </c>
      <c r="G207" s="98">
        <f ca="1">INDEX(OFFSET('Actual NPC (Total System)'!E$1,MATCH("NET SYSTEM LOAD",'Actual NPC (Total System)'!$A:$A,0),0,1000,1),MATCH($C207,OFFSET('Actual NPC (Total System)'!$C$1,MATCH("NET SYSTEM LOAD",'Actual NPC (Total System)'!$A:$A,0),0,1000,1),0),1)*$E207</f>
        <v>0</v>
      </c>
      <c r="H207" s="98">
        <f ca="1">INDEX(OFFSET('Actual NPC (Total System)'!F$1,MATCH("NET SYSTEM LOAD",'Actual NPC (Total System)'!$A:$A,0),0,1000,1),MATCH($C207,OFFSET('Actual NPC (Total System)'!$C$1,MATCH("NET SYSTEM LOAD",'Actual NPC (Total System)'!$A:$A,0),0,1000,1),0),1)*$E207</f>
        <v>0</v>
      </c>
      <c r="I207" s="98">
        <f ca="1">INDEX(OFFSET('Actual NPC (Total System)'!G$1,MATCH("NET SYSTEM LOAD",'Actual NPC (Total System)'!$A:$A,0),0,1000,1),MATCH($C207,OFFSET('Actual NPC (Total System)'!$C$1,MATCH("NET SYSTEM LOAD",'Actual NPC (Total System)'!$A:$A,0),0,1000,1),0),1)*$E207</f>
        <v>0</v>
      </c>
      <c r="J207" s="98">
        <f ca="1">INDEX(OFFSET('Actual NPC (Total System)'!H$1,MATCH("NET SYSTEM LOAD",'Actual NPC (Total System)'!$A:$A,0),0,1000,1),MATCH($C207,OFFSET('Actual NPC (Total System)'!$C$1,MATCH("NET SYSTEM LOAD",'Actual NPC (Total System)'!$A:$A,0),0,1000,1),0),1)*$E207</f>
        <v>0</v>
      </c>
      <c r="K207" s="98">
        <f ca="1">INDEX(OFFSET('Actual NPC (Total System)'!I$1,MATCH("NET SYSTEM LOAD",'Actual NPC (Total System)'!$A:$A,0),0,1000,1),MATCH($C207,OFFSET('Actual NPC (Total System)'!$C$1,MATCH("NET SYSTEM LOAD",'Actual NPC (Total System)'!$A:$A,0),0,1000,1),0),1)*$E207</f>
        <v>0</v>
      </c>
      <c r="L207" s="98">
        <f ca="1">INDEX(OFFSET('Actual NPC (Total System)'!J$1,MATCH("NET SYSTEM LOAD",'Actual NPC (Total System)'!$A:$A,0),0,1000,1),MATCH($C207,OFFSET('Actual NPC (Total System)'!$C$1,MATCH("NET SYSTEM LOAD",'Actual NPC (Total System)'!$A:$A,0),0,1000,1),0),1)*$E207</f>
        <v>0</v>
      </c>
      <c r="M207" s="98">
        <f ca="1">INDEX(OFFSET('Actual NPC (Total System)'!K$1,MATCH("NET SYSTEM LOAD",'Actual NPC (Total System)'!$A:$A,0),0,1000,1),MATCH($C207,OFFSET('Actual NPC (Total System)'!$C$1,MATCH("NET SYSTEM LOAD",'Actual NPC (Total System)'!$A:$A,0),0,1000,1),0),1)*$E207</f>
        <v>0</v>
      </c>
      <c r="N207" s="98">
        <f ca="1">INDEX(OFFSET('Actual NPC (Total System)'!L$1,MATCH("NET SYSTEM LOAD",'Actual NPC (Total System)'!$A:$A,0),0,1000,1),MATCH($C207,OFFSET('Actual NPC (Total System)'!$C$1,MATCH("NET SYSTEM LOAD",'Actual NPC (Total System)'!$A:$A,0),0,1000,1),0),1)*$E207</f>
        <v>0</v>
      </c>
      <c r="O207" s="98">
        <f ca="1">INDEX(OFFSET('Actual NPC (Total System)'!M$1,MATCH("NET SYSTEM LOAD",'Actual NPC (Total System)'!$A:$A,0),0,1000,1),MATCH($C207,OFFSET('Actual NPC (Total System)'!$C$1,MATCH("NET SYSTEM LOAD",'Actual NPC (Total System)'!$A:$A,0),0,1000,1),0),1)*$E207</f>
        <v>0</v>
      </c>
      <c r="P207" s="98">
        <f ca="1">INDEX(OFFSET('Actual NPC (Total System)'!N$1,MATCH("NET SYSTEM LOAD",'Actual NPC (Total System)'!$A:$A,0),0,1000,1),MATCH($C207,OFFSET('Actual NPC (Total System)'!$C$1,MATCH("NET SYSTEM LOAD",'Actual NPC (Total System)'!$A:$A,0),0,1000,1),0),1)*$E207</f>
        <v>0</v>
      </c>
      <c r="Q207" s="98">
        <f ca="1">INDEX(OFFSET('Actual NPC (Total System)'!O$1,MATCH("NET SYSTEM LOAD",'Actual NPC (Total System)'!$A:$A,0),0,1000,1),MATCH($C207,OFFSET('Actual NPC (Total System)'!$C$1,MATCH("NET SYSTEM LOAD",'Actual NPC (Total System)'!$A:$A,0),0,1000,1),0),1)*$E207</f>
        <v>0</v>
      </c>
      <c r="R207" s="98">
        <f ca="1">INDEX(OFFSET('Actual NPC (Total System)'!P$1,MATCH("NET SYSTEM LOAD",'Actual NPC (Total System)'!$A:$A,0),0,1000,1),MATCH($C207,OFFSET('Actual NPC (Total System)'!$C$1,MATCH("NET SYSTEM LOAD",'Actual NPC (Total System)'!$A:$A,0),0,1000,1),0),1)*$E207</f>
        <v>0</v>
      </c>
      <c r="S207" s="7"/>
    </row>
    <row r="208" spans="1:19" ht="12.75">
      <c r="B208" s="20"/>
      <c r="C208" s="22" t="s">
        <v>8</v>
      </c>
      <c r="D208" s="211" t="s">
        <v>169</v>
      </c>
      <c r="E208" s="210">
        <f>VLOOKUP(D208,'Actual Factors'!$A$4:$B$9,2,FALSE)</f>
        <v>0</v>
      </c>
      <c r="F208" s="91">
        <f t="shared" ca="1" si="58"/>
        <v>0</v>
      </c>
      <c r="G208" s="98">
        <f ca="1">INDEX(OFFSET('Actual NPC (Total System)'!E$1,MATCH("NET SYSTEM LOAD",'Actual NPC (Total System)'!$A:$A,0),0,1000,1),MATCH($C208,OFFSET('Actual NPC (Total System)'!$C$1,MATCH("NET SYSTEM LOAD",'Actual NPC (Total System)'!$A:$A,0),0,1000,1),0),1)*$E208</f>
        <v>0</v>
      </c>
      <c r="H208" s="98">
        <f ca="1">INDEX(OFFSET('Actual NPC (Total System)'!F$1,MATCH("NET SYSTEM LOAD",'Actual NPC (Total System)'!$A:$A,0),0,1000,1),MATCH($C208,OFFSET('Actual NPC (Total System)'!$C$1,MATCH("NET SYSTEM LOAD",'Actual NPC (Total System)'!$A:$A,0),0,1000,1),0),1)*$E208</f>
        <v>0</v>
      </c>
      <c r="I208" s="98">
        <f ca="1">INDEX(OFFSET('Actual NPC (Total System)'!G$1,MATCH("NET SYSTEM LOAD",'Actual NPC (Total System)'!$A:$A,0),0,1000,1),MATCH($C208,OFFSET('Actual NPC (Total System)'!$C$1,MATCH("NET SYSTEM LOAD",'Actual NPC (Total System)'!$A:$A,0),0,1000,1),0),1)*$E208</f>
        <v>0</v>
      </c>
      <c r="J208" s="98">
        <f ca="1">INDEX(OFFSET('Actual NPC (Total System)'!H$1,MATCH("NET SYSTEM LOAD",'Actual NPC (Total System)'!$A:$A,0),0,1000,1),MATCH($C208,OFFSET('Actual NPC (Total System)'!$C$1,MATCH("NET SYSTEM LOAD",'Actual NPC (Total System)'!$A:$A,0),0,1000,1),0),1)*$E208</f>
        <v>0</v>
      </c>
      <c r="K208" s="98">
        <f ca="1">INDEX(OFFSET('Actual NPC (Total System)'!I$1,MATCH("NET SYSTEM LOAD",'Actual NPC (Total System)'!$A:$A,0),0,1000,1),MATCH($C208,OFFSET('Actual NPC (Total System)'!$C$1,MATCH("NET SYSTEM LOAD",'Actual NPC (Total System)'!$A:$A,0),0,1000,1),0),1)*$E208</f>
        <v>0</v>
      </c>
      <c r="L208" s="98">
        <f ca="1">INDEX(OFFSET('Actual NPC (Total System)'!J$1,MATCH("NET SYSTEM LOAD",'Actual NPC (Total System)'!$A:$A,0),0,1000,1),MATCH($C208,OFFSET('Actual NPC (Total System)'!$C$1,MATCH("NET SYSTEM LOAD",'Actual NPC (Total System)'!$A:$A,0),0,1000,1),0),1)*$E208</f>
        <v>0</v>
      </c>
      <c r="M208" s="98">
        <f ca="1">INDEX(OFFSET('Actual NPC (Total System)'!K$1,MATCH("NET SYSTEM LOAD",'Actual NPC (Total System)'!$A:$A,0),0,1000,1),MATCH($C208,OFFSET('Actual NPC (Total System)'!$C$1,MATCH("NET SYSTEM LOAD",'Actual NPC (Total System)'!$A:$A,0),0,1000,1),0),1)*$E208</f>
        <v>0</v>
      </c>
      <c r="N208" s="98">
        <f ca="1">INDEX(OFFSET('Actual NPC (Total System)'!L$1,MATCH("NET SYSTEM LOAD",'Actual NPC (Total System)'!$A:$A,0),0,1000,1),MATCH($C208,OFFSET('Actual NPC (Total System)'!$C$1,MATCH("NET SYSTEM LOAD",'Actual NPC (Total System)'!$A:$A,0),0,1000,1),0),1)*$E208</f>
        <v>0</v>
      </c>
      <c r="O208" s="98">
        <f ca="1">INDEX(OFFSET('Actual NPC (Total System)'!M$1,MATCH("NET SYSTEM LOAD",'Actual NPC (Total System)'!$A:$A,0),0,1000,1),MATCH($C208,OFFSET('Actual NPC (Total System)'!$C$1,MATCH("NET SYSTEM LOAD",'Actual NPC (Total System)'!$A:$A,0),0,1000,1),0),1)*$E208</f>
        <v>0</v>
      </c>
      <c r="P208" s="98">
        <f ca="1">INDEX(OFFSET('Actual NPC (Total System)'!N$1,MATCH("NET SYSTEM LOAD",'Actual NPC (Total System)'!$A:$A,0),0,1000,1),MATCH($C208,OFFSET('Actual NPC (Total System)'!$C$1,MATCH("NET SYSTEM LOAD",'Actual NPC (Total System)'!$A:$A,0),0,1000,1),0),1)*$E208</f>
        <v>0</v>
      </c>
      <c r="Q208" s="98">
        <f ca="1">INDEX(OFFSET('Actual NPC (Total System)'!O$1,MATCH("NET SYSTEM LOAD",'Actual NPC (Total System)'!$A:$A,0),0,1000,1),MATCH($C208,OFFSET('Actual NPC (Total System)'!$C$1,MATCH("NET SYSTEM LOAD",'Actual NPC (Total System)'!$A:$A,0),0,1000,1),0),1)*$E208</f>
        <v>0</v>
      </c>
      <c r="R208" s="98">
        <f ca="1">INDEX(OFFSET('Actual NPC (Total System)'!P$1,MATCH("NET SYSTEM LOAD",'Actual NPC (Total System)'!$A:$A,0),0,1000,1),MATCH($C208,OFFSET('Actual NPC (Total System)'!$C$1,MATCH("NET SYSTEM LOAD",'Actual NPC (Total System)'!$A:$A,0),0,1000,1),0),1)*$E208</f>
        <v>0</v>
      </c>
      <c r="S208" s="7"/>
    </row>
    <row r="209" spans="1:19" ht="12.75">
      <c r="B209" s="20"/>
      <c r="C209" s="22" t="s">
        <v>88</v>
      </c>
      <c r="D209" s="211" t="s">
        <v>194</v>
      </c>
      <c r="E209" s="210">
        <f>VLOOKUP(D209,'Actual Factors'!$A$4:$B$9,2,FALSE)</f>
        <v>7.1842025612899998E-2</v>
      </c>
      <c r="F209" s="91">
        <f t="shared" ca="1" si="58"/>
        <v>2977.4209095010278</v>
      </c>
      <c r="G209" s="98">
        <f ca="1">INDEX(OFFSET('Actual NPC (Total System)'!E$1,MATCH("NET SYSTEM LOAD",'Actual NPC (Total System)'!$A:$A,0),0,1000,1),MATCH($C209,OFFSET('Actual NPC (Total System)'!$C$1,MATCH("NET SYSTEM LOAD",'Actual NPC (Total System)'!$A:$A,0),0,1000,1),0),1)*$E209</f>
        <v>0</v>
      </c>
      <c r="H209" s="98">
        <f ca="1">INDEX(OFFSET('Actual NPC (Total System)'!F$1,MATCH("NET SYSTEM LOAD",'Actual NPC (Total System)'!$A:$A,0),0,1000,1),MATCH($C209,OFFSET('Actual NPC (Total System)'!$C$1,MATCH("NET SYSTEM LOAD",'Actual NPC (Total System)'!$A:$A,0),0,1000,1),0),1)*$E209</f>
        <v>0</v>
      </c>
      <c r="I209" s="98">
        <f ca="1">INDEX(OFFSET('Actual NPC (Total System)'!G$1,MATCH("NET SYSTEM LOAD",'Actual NPC (Total System)'!$A:$A,0),0,1000,1),MATCH($C209,OFFSET('Actual NPC (Total System)'!$C$1,MATCH("NET SYSTEM LOAD",'Actual NPC (Total System)'!$A:$A,0),0,1000,1),0),1)*$E209</f>
        <v>0</v>
      </c>
      <c r="J209" s="98">
        <f ca="1">INDEX(OFFSET('Actual NPC (Total System)'!H$1,MATCH("NET SYSTEM LOAD",'Actual NPC (Total System)'!$A:$A,0),0,1000,1),MATCH($C209,OFFSET('Actual NPC (Total System)'!$C$1,MATCH("NET SYSTEM LOAD",'Actual NPC (Total System)'!$A:$A,0),0,1000,1),0),1)*$E209</f>
        <v>0</v>
      </c>
      <c r="K209" s="98">
        <f ca="1">INDEX(OFFSET('Actual NPC (Total System)'!I$1,MATCH("NET SYSTEM LOAD",'Actual NPC (Total System)'!$A:$A,0),0,1000,1),MATCH($C209,OFFSET('Actual NPC (Total System)'!$C$1,MATCH("NET SYSTEM LOAD",'Actual NPC (Total System)'!$A:$A,0),0,1000,1),0),1)*$E209</f>
        <v>223.42869965611899</v>
      </c>
      <c r="L209" s="98">
        <f ca="1">INDEX(OFFSET('Actual NPC (Total System)'!J$1,MATCH("NET SYSTEM LOAD",'Actual NPC (Total System)'!$A:$A,0),0,1000,1),MATCH($C209,OFFSET('Actual NPC (Total System)'!$C$1,MATCH("NET SYSTEM LOAD",'Actual NPC (Total System)'!$A:$A,0),0,1000,1),0),1)*$E209</f>
        <v>1092.3579994441445</v>
      </c>
      <c r="M209" s="98">
        <f ca="1">INDEX(OFFSET('Actual NPC (Total System)'!K$1,MATCH("NET SYSTEM LOAD",'Actual NPC (Total System)'!$A:$A,0),0,1000,1),MATCH($C209,OFFSET('Actual NPC (Total System)'!$C$1,MATCH("NET SYSTEM LOAD",'Actual NPC (Total System)'!$A:$A,0),0,1000,1),0),1)*$E209</f>
        <v>859.6616784839614</v>
      </c>
      <c r="N209" s="98">
        <f ca="1">INDEX(OFFSET('Actual NPC (Total System)'!L$1,MATCH("NET SYSTEM LOAD",'Actual NPC (Total System)'!$A:$A,0),0,1000,1),MATCH($C209,OFFSET('Actual NPC (Total System)'!$C$1,MATCH("NET SYSTEM LOAD",'Actual NPC (Total System)'!$A:$A,0),0,1000,1),0),1)*$E209</f>
        <v>801.97253191680272</v>
      </c>
      <c r="O209" s="98">
        <f ca="1">INDEX(OFFSET('Actual NPC (Total System)'!M$1,MATCH("NET SYSTEM LOAD",'Actual NPC (Total System)'!$A:$A,0),0,1000,1),MATCH($C209,OFFSET('Actual NPC (Total System)'!$C$1,MATCH("NET SYSTEM LOAD",'Actual NPC (Total System)'!$A:$A,0),0,1000,1),0),1)*$E209</f>
        <v>0</v>
      </c>
      <c r="P209" s="98">
        <f ca="1">INDEX(OFFSET('Actual NPC (Total System)'!N$1,MATCH("NET SYSTEM LOAD",'Actual NPC (Total System)'!$A:$A,0),0,1000,1),MATCH($C209,OFFSET('Actual NPC (Total System)'!$C$1,MATCH("NET SYSTEM LOAD",'Actual NPC (Total System)'!$A:$A,0),0,1000,1),0),1)*$E209</f>
        <v>0</v>
      </c>
      <c r="Q209" s="98">
        <f ca="1">INDEX(OFFSET('Actual NPC (Total System)'!O$1,MATCH("NET SYSTEM LOAD",'Actual NPC (Total System)'!$A:$A,0),0,1000,1),MATCH($C209,OFFSET('Actual NPC (Total System)'!$C$1,MATCH("NET SYSTEM LOAD",'Actual NPC (Total System)'!$A:$A,0),0,1000,1),0),1)*$E209</f>
        <v>0</v>
      </c>
      <c r="R209" s="98">
        <f ca="1">INDEX(OFFSET('Actual NPC (Total System)'!P$1,MATCH("NET SYSTEM LOAD",'Actual NPC (Total System)'!$A:$A,0),0,1000,1),MATCH($C209,OFFSET('Actual NPC (Total System)'!$C$1,MATCH("NET SYSTEM LOAD",'Actual NPC (Total System)'!$A:$A,0),0,1000,1),0),1)*$E209</f>
        <v>0</v>
      </c>
      <c r="S209" s="7"/>
    </row>
    <row r="210" spans="1:19" ht="12.75">
      <c r="B210" s="20"/>
      <c r="C210" s="22" t="s">
        <v>217</v>
      </c>
      <c r="D210" s="211" t="s">
        <v>169</v>
      </c>
      <c r="E210" s="210">
        <f>VLOOKUP(D210,'Actual Factors'!$A$4:$B$9,2,FALSE)</f>
        <v>0</v>
      </c>
      <c r="F210" s="91">
        <f t="shared" ref="F210" ca="1" si="59">SUM(G210:R210)</f>
        <v>0</v>
      </c>
      <c r="G210" s="98">
        <f ca="1">INDEX(OFFSET('Actual NPC (Total System)'!E$1,MATCH("NET SYSTEM LOAD",'Actual NPC (Total System)'!$A:$A,0),0,1000,1),MATCH($C210,OFFSET('Actual NPC (Total System)'!$C$1,MATCH("NET SYSTEM LOAD",'Actual NPC (Total System)'!$A:$A,0),0,1000,1),0),1)*$E210</f>
        <v>0</v>
      </c>
      <c r="H210" s="98">
        <f ca="1">INDEX(OFFSET('Actual NPC (Total System)'!F$1,MATCH("NET SYSTEM LOAD",'Actual NPC (Total System)'!$A:$A,0),0,1000,1),MATCH($C210,OFFSET('Actual NPC (Total System)'!$C$1,MATCH("NET SYSTEM LOAD",'Actual NPC (Total System)'!$A:$A,0),0,1000,1),0),1)*$E210</f>
        <v>0</v>
      </c>
      <c r="I210" s="98">
        <f ca="1">INDEX(OFFSET('Actual NPC (Total System)'!G$1,MATCH("NET SYSTEM LOAD",'Actual NPC (Total System)'!$A:$A,0),0,1000,1),MATCH($C210,OFFSET('Actual NPC (Total System)'!$C$1,MATCH("NET SYSTEM LOAD",'Actual NPC (Total System)'!$A:$A,0),0,1000,1),0),1)*$E210</f>
        <v>0</v>
      </c>
      <c r="J210" s="98">
        <f ca="1">INDEX(OFFSET('Actual NPC (Total System)'!H$1,MATCH("NET SYSTEM LOAD",'Actual NPC (Total System)'!$A:$A,0),0,1000,1),MATCH($C210,OFFSET('Actual NPC (Total System)'!$C$1,MATCH("NET SYSTEM LOAD",'Actual NPC (Total System)'!$A:$A,0),0,1000,1),0),1)*$E210</f>
        <v>0</v>
      </c>
      <c r="K210" s="98">
        <f ca="1">INDEX(OFFSET('Actual NPC (Total System)'!I$1,MATCH("NET SYSTEM LOAD",'Actual NPC (Total System)'!$A:$A,0),0,1000,1),MATCH($C210,OFFSET('Actual NPC (Total System)'!$C$1,MATCH("NET SYSTEM LOAD",'Actual NPC (Total System)'!$A:$A,0),0,1000,1),0),1)*$E210</f>
        <v>0</v>
      </c>
      <c r="L210" s="98">
        <f ca="1">INDEX(OFFSET('Actual NPC (Total System)'!J$1,MATCH("NET SYSTEM LOAD",'Actual NPC (Total System)'!$A:$A,0),0,1000,1),MATCH($C210,OFFSET('Actual NPC (Total System)'!$C$1,MATCH("NET SYSTEM LOAD",'Actual NPC (Total System)'!$A:$A,0),0,1000,1),0),1)*$E210</f>
        <v>0</v>
      </c>
      <c r="M210" s="98">
        <f ca="1">INDEX(OFFSET('Actual NPC (Total System)'!K$1,MATCH("NET SYSTEM LOAD",'Actual NPC (Total System)'!$A:$A,0),0,1000,1),MATCH($C210,OFFSET('Actual NPC (Total System)'!$C$1,MATCH("NET SYSTEM LOAD",'Actual NPC (Total System)'!$A:$A,0),0,1000,1),0),1)*$E210</f>
        <v>0</v>
      </c>
      <c r="N210" s="98">
        <f ca="1">INDEX(OFFSET('Actual NPC (Total System)'!L$1,MATCH("NET SYSTEM LOAD",'Actual NPC (Total System)'!$A:$A,0),0,1000,1),MATCH($C210,OFFSET('Actual NPC (Total System)'!$C$1,MATCH("NET SYSTEM LOAD",'Actual NPC (Total System)'!$A:$A,0),0,1000,1),0),1)*$E210</f>
        <v>0</v>
      </c>
      <c r="O210" s="98">
        <f ca="1">INDEX(OFFSET('Actual NPC (Total System)'!M$1,MATCH("NET SYSTEM LOAD",'Actual NPC (Total System)'!$A:$A,0),0,1000,1),MATCH($C210,OFFSET('Actual NPC (Total System)'!$C$1,MATCH("NET SYSTEM LOAD",'Actual NPC (Total System)'!$A:$A,0),0,1000,1),0),1)*$E210</f>
        <v>0</v>
      </c>
      <c r="P210" s="98">
        <f ca="1">INDEX(OFFSET('Actual NPC (Total System)'!N$1,MATCH("NET SYSTEM LOAD",'Actual NPC (Total System)'!$A:$A,0),0,1000,1),MATCH($C210,OFFSET('Actual NPC (Total System)'!$C$1,MATCH("NET SYSTEM LOAD",'Actual NPC (Total System)'!$A:$A,0),0,1000,1),0),1)*$E210</f>
        <v>0</v>
      </c>
      <c r="Q210" s="98">
        <f ca="1">INDEX(OFFSET('Actual NPC (Total System)'!O$1,MATCH("NET SYSTEM LOAD",'Actual NPC (Total System)'!$A:$A,0),0,1000,1),MATCH($C210,OFFSET('Actual NPC (Total System)'!$C$1,MATCH("NET SYSTEM LOAD",'Actual NPC (Total System)'!$A:$A,0),0,1000,1),0),1)*$E210</f>
        <v>0</v>
      </c>
      <c r="R210" s="98">
        <f ca="1">INDEX(OFFSET('Actual NPC (Total System)'!P$1,MATCH("NET SYSTEM LOAD",'Actual NPC (Total System)'!$A:$A,0),0,1000,1),MATCH($C210,OFFSET('Actual NPC (Total System)'!$C$1,MATCH("NET SYSTEM LOAD",'Actual NPC (Total System)'!$A:$A,0),0,1000,1),0),1)*$E210</f>
        <v>0</v>
      </c>
      <c r="S210" s="7"/>
    </row>
    <row r="211" spans="1:19" ht="12.75">
      <c r="B211" s="20"/>
      <c r="C211" s="51" t="s">
        <v>157</v>
      </c>
      <c r="D211" s="211" t="s">
        <v>195</v>
      </c>
      <c r="E211" s="210">
        <f>VLOOKUP(D211,'Actual Factors'!$A$4:$B$9,2,FALSE)</f>
        <v>7.7386335360771719E-2</v>
      </c>
      <c r="F211" s="91">
        <f t="shared" ca="1" si="58"/>
        <v>21069.469719544682</v>
      </c>
      <c r="G211" s="98">
        <f ca="1">INDEX(OFFSET('Actual NPC (Total System)'!E$1,MATCH("NET SYSTEM LOAD",'Actual NPC (Total System)'!$A:$A,0),0,1000,1),MATCH($C211,OFFSET('Actual NPC (Total System)'!$C$1,MATCH("NET SYSTEM LOAD",'Actual NPC (Total System)'!$A:$A,0),0,1000,1),0),1)*$E211</f>
        <v>1094.9174360729871</v>
      </c>
      <c r="H211" s="98">
        <f ca="1">INDEX(OFFSET('Actual NPC (Total System)'!F$1,MATCH("NET SYSTEM LOAD",'Actual NPC (Total System)'!$A:$A,0),0,1000,1),MATCH($C211,OFFSET('Actual NPC (Total System)'!$C$1,MATCH("NET SYSTEM LOAD",'Actual NPC (Total System)'!$A:$A,0),0,1000,1),0),1)*$E211</f>
        <v>1523.1323238154214</v>
      </c>
      <c r="I211" s="98">
        <f ca="1">INDEX(OFFSET('Actual NPC (Total System)'!G$1,MATCH("NET SYSTEM LOAD",'Actual NPC (Total System)'!$A:$A,0),0,1000,1),MATCH($C211,OFFSET('Actual NPC (Total System)'!$C$1,MATCH("NET SYSTEM LOAD",'Actual NPC (Total System)'!$A:$A,0),0,1000,1),0),1)*$E211</f>
        <v>1682.8533089789385</v>
      </c>
      <c r="J211" s="98">
        <f ca="1">INDEX(OFFSET('Actual NPC (Total System)'!H$1,MATCH("NET SYSTEM LOAD",'Actual NPC (Total System)'!$A:$A,0),0,1000,1),MATCH($C211,OFFSET('Actual NPC (Total System)'!$C$1,MATCH("NET SYSTEM LOAD",'Actual NPC (Total System)'!$A:$A,0),0,1000,1),0),1)*$E211</f>
        <v>2098.4081018016918</v>
      </c>
      <c r="K211" s="98">
        <f ca="1">INDEX(OFFSET('Actual NPC (Total System)'!I$1,MATCH("NET SYSTEM LOAD",'Actual NPC (Total System)'!$A:$A,0),0,1000,1),MATCH($C211,OFFSET('Actual NPC (Total System)'!$C$1,MATCH("NET SYSTEM LOAD",'Actual NPC (Total System)'!$A:$A,0),0,1000,1),0),1)*$E211</f>
        <v>2163.7058403294222</v>
      </c>
      <c r="L211" s="98">
        <f ca="1">INDEX(OFFSET('Actual NPC (Total System)'!J$1,MATCH("NET SYSTEM LOAD",'Actual NPC (Total System)'!$A:$A,0),0,1000,1),MATCH($C211,OFFSET('Actual NPC (Total System)'!$C$1,MATCH("NET SYSTEM LOAD",'Actual NPC (Total System)'!$A:$A,0),0,1000,1),0),1)*$E211</f>
        <v>2144.878673572171</v>
      </c>
      <c r="M211" s="98">
        <f ca="1">INDEX(OFFSET('Actual NPC (Total System)'!K$1,MATCH("NET SYSTEM LOAD",'Actual NPC (Total System)'!$A:$A,0),0,1000,1),MATCH($C211,OFFSET('Actual NPC (Total System)'!$C$1,MATCH("NET SYSTEM LOAD",'Actual NPC (Total System)'!$A:$A,0),0,1000,1),0),1)*$E211</f>
        <v>2437.179166657128</v>
      </c>
      <c r="N211" s="98">
        <f ca="1">INDEX(OFFSET('Actual NPC (Total System)'!L$1,MATCH("NET SYSTEM LOAD",'Actual NPC (Total System)'!$A:$A,0),0,1000,1),MATCH($C211,OFFSET('Actual NPC (Total System)'!$C$1,MATCH("NET SYSTEM LOAD",'Actual NPC (Total System)'!$A:$A,0),0,1000,1),0),1)*$E211</f>
        <v>1995.3154961744438</v>
      </c>
      <c r="O211" s="98">
        <f ca="1">INDEX(OFFSET('Actual NPC (Total System)'!M$1,MATCH("NET SYSTEM LOAD",'Actual NPC (Total System)'!$A:$A,0),0,1000,1),MATCH($C211,OFFSET('Actual NPC (Total System)'!$C$1,MATCH("NET SYSTEM LOAD",'Actual NPC (Total System)'!$A:$A,0),0,1000,1),0),1)*$E211</f>
        <v>1855.7460675115424</v>
      </c>
      <c r="P211" s="98">
        <f ca="1">INDEX(OFFSET('Actual NPC (Total System)'!N$1,MATCH("NET SYSTEM LOAD",'Actual NPC (Total System)'!$A:$A,0),0,1000,1),MATCH($C211,OFFSET('Actual NPC (Total System)'!$C$1,MATCH("NET SYSTEM LOAD",'Actual NPC (Total System)'!$A:$A,0),0,1000,1),0),1)*$E211</f>
        <v>1790.0005716474145</v>
      </c>
      <c r="Q211" s="98">
        <f ca="1">INDEX(OFFSET('Actual NPC (Total System)'!O$1,MATCH("NET SYSTEM LOAD",'Actual NPC (Total System)'!$A:$A,0),0,1000,1),MATCH($C211,OFFSET('Actual NPC (Total System)'!$C$1,MATCH("NET SYSTEM LOAD",'Actual NPC (Total System)'!$A:$A,0),0,1000,1),0),1)*$E211</f>
        <v>1256.0497932208145</v>
      </c>
      <c r="R211" s="98">
        <f ca="1">INDEX(OFFSET('Actual NPC (Total System)'!P$1,MATCH("NET SYSTEM LOAD",'Actual NPC (Total System)'!$A:$A,0),0,1000,1),MATCH($C211,OFFSET('Actual NPC (Total System)'!$C$1,MATCH("NET SYSTEM LOAD",'Actual NPC (Total System)'!$A:$A,0),0,1000,1),0),1)*$E211</f>
        <v>1027.2829397627033</v>
      </c>
      <c r="S211" s="7"/>
    </row>
    <row r="212" spans="1:19" ht="12.75">
      <c r="B212" s="20"/>
      <c r="C212" s="22" t="s">
        <v>9</v>
      </c>
      <c r="D212" s="211" t="s">
        <v>169</v>
      </c>
      <c r="E212" s="210">
        <f>VLOOKUP(D212,'Actual Factors'!$A$4:$B$9,2,FALSE)</f>
        <v>0</v>
      </c>
      <c r="F212" s="91">
        <f t="shared" ca="1" si="58"/>
        <v>0</v>
      </c>
      <c r="G212" s="98">
        <f ca="1">INDEX(OFFSET('Actual NPC (Total System)'!E$1,MATCH("NET SYSTEM LOAD",'Actual NPC (Total System)'!$A:$A,0),0,1000,1),MATCH($C212,OFFSET('Actual NPC (Total System)'!$C$1,MATCH("NET SYSTEM LOAD",'Actual NPC (Total System)'!$A:$A,0),0,1000,1),0),1)*$E212</f>
        <v>0</v>
      </c>
      <c r="H212" s="98">
        <f ca="1">INDEX(OFFSET('Actual NPC (Total System)'!F$1,MATCH("NET SYSTEM LOAD",'Actual NPC (Total System)'!$A:$A,0),0,1000,1),MATCH($C212,OFFSET('Actual NPC (Total System)'!$C$1,MATCH("NET SYSTEM LOAD",'Actual NPC (Total System)'!$A:$A,0),0,1000,1),0),1)*$E212</f>
        <v>0</v>
      </c>
      <c r="I212" s="98">
        <f ca="1">INDEX(OFFSET('Actual NPC (Total System)'!G$1,MATCH("NET SYSTEM LOAD",'Actual NPC (Total System)'!$A:$A,0),0,1000,1),MATCH($C212,OFFSET('Actual NPC (Total System)'!$C$1,MATCH("NET SYSTEM LOAD",'Actual NPC (Total System)'!$A:$A,0),0,1000,1),0),1)*$E212</f>
        <v>0</v>
      </c>
      <c r="J212" s="98">
        <f ca="1">INDEX(OFFSET('Actual NPC (Total System)'!H$1,MATCH("NET SYSTEM LOAD",'Actual NPC (Total System)'!$A:$A,0),0,1000,1),MATCH($C212,OFFSET('Actual NPC (Total System)'!$C$1,MATCH("NET SYSTEM LOAD",'Actual NPC (Total System)'!$A:$A,0),0,1000,1),0),1)*$E212</f>
        <v>0</v>
      </c>
      <c r="K212" s="98">
        <f ca="1">INDEX(OFFSET('Actual NPC (Total System)'!I$1,MATCH("NET SYSTEM LOAD",'Actual NPC (Total System)'!$A:$A,0),0,1000,1),MATCH($C212,OFFSET('Actual NPC (Total System)'!$C$1,MATCH("NET SYSTEM LOAD",'Actual NPC (Total System)'!$A:$A,0),0,1000,1),0),1)*$E212</f>
        <v>0</v>
      </c>
      <c r="L212" s="98">
        <f ca="1">INDEX(OFFSET('Actual NPC (Total System)'!J$1,MATCH("NET SYSTEM LOAD",'Actual NPC (Total System)'!$A:$A,0),0,1000,1),MATCH($C212,OFFSET('Actual NPC (Total System)'!$C$1,MATCH("NET SYSTEM LOAD",'Actual NPC (Total System)'!$A:$A,0),0,1000,1),0),1)*$E212</f>
        <v>0</v>
      </c>
      <c r="M212" s="98">
        <f ca="1">INDEX(OFFSET('Actual NPC (Total System)'!K$1,MATCH("NET SYSTEM LOAD",'Actual NPC (Total System)'!$A:$A,0),0,1000,1),MATCH($C212,OFFSET('Actual NPC (Total System)'!$C$1,MATCH("NET SYSTEM LOAD",'Actual NPC (Total System)'!$A:$A,0),0,1000,1),0),1)*$E212</f>
        <v>0</v>
      </c>
      <c r="N212" s="98">
        <f ca="1">INDEX(OFFSET('Actual NPC (Total System)'!L$1,MATCH("NET SYSTEM LOAD",'Actual NPC (Total System)'!$A:$A,0),0,1000,1),MATCH($C212,OFFSET('Actual NPC (Total System)'!$C$1,MATCH("NET SYSTEM LOAD",'Actual NPC (Total System)'!$A:$A,0),0,1000,1),0),1)*$E212</f>
        <v>0</v>
      </c>
      <c r="O212" s="98">
        <f ca="1">INDEX(OFFSET('Actual NPC (Total System)'!M$1,MATCH("NET SYSTEM LOAD",'Actual NPC (Total System)'!$A:$A,0),0,1000,1),MATCH($C212,OFFSET('Actual NPC (Total System)'!$C$1,MATCH("NET SYSTEM LOAD",'Actual NPC (Total System)'!$A:$A,0),0,1000,1),0),1)*$E212</f>
        <v>0</v>
      </c>
      <c r="P212" s="98">
        <f ca="1">INDEX(OFFSET('Actual NPC (Total System)'!N$1,MATCH("NET SYSTEM LOAD",'Actual NPC (Total System)'!$A:$A,0),0,1000,1),MATCH($C212,OFFSET('Actual NPC (Total System)'!$C$1,MATCH("NET SYSTEM LOAD",'Actual NPC (Total System)'!$A:$A,0),0,1000,1),0),1)*$E212</f>
        <v>0</v>
      </c>
      <c r="Q212" s="98">
        <f ca="1">INDEX(OFFSET('Actual NPC (Total System)'!O$1,MATCH("NET SYSTEM LOAD",'Actual NPC (Total System)'!$A:$A,0),0,1000,1),MATCH($C212,OFFSET('Actual NPC (Total System)'!$C$1,MATCH("NET SYSTEM LOAD",'Actual NPC (Total System)'!$A:$A,0),0,1000,1),0),1)*$E212</f>
        <v>0</v>
      </c>
      <c r="R212" s="98">
        <f ca="1">INDEX(OFFSET('Actual NPC (Total System)'!P$1,MATCH("NET SYSTEM LOAD",'Actual NPC (Total System)'!$A:$A,0),0,1000,1),MATCH($C212,OFFSET('Actual NPC (Total System)'!$C$1,MATCH("NET SYSTEM LOAD",'Actual NPC (Total System)'!$A:$A,0),0,1000,1),0),1)*$E212</f>
        <v>0</v>
      </c>
      <c r="S212" s="7"/>
    </row>
    <row r="213" spans="1:19" ht="12.75">
      <c r="C213" s="22" t="s">
        <v>89</v>
      </c>
      <c r="D213" s="211" t="s">
        <v>195</v>
      </c>
      <c r="E213" s="210">
        <f>VLOOKUP(D213,'Actual Factors'!$A$4:$B$9,2,FALSE)</f>
        <v>7.7386335360771719E-2</v>
      </c>
      <c r="F213" s="91">
        <f t="shared" ca="1" si="58"/>
        <v>0</v>
      </c>
      <c r="G213" s="98">
        <f ca="1">INDEX(OFFSET('Actual NPC (Total System)'!E$1,MATCH("NET SYSTEM LOAD",'Actual NPC (Total System)'!$A:$A,0),0,1000,1),MATCH($C213,OFFSET('Actual NPC (Total System)'!$C$1,MATCH("NET SYSTEM LOAD",'Actual NPC (Total System)'!$A:$A,0),0,1000,1),0),1)*$E213</f>
        <v>0</v>
      </c>
      <c r="H213" s="98">
        <f ca="1">INDEX(OFFSET('Actual NPC (Total System)'!F$1,MATCH("NET SYSTEM LOAD",'Actual NPC (Total System)'!$A:$A,0),0,1000,1),MATCH($C213,OFFSET('Actual NPC (Total System)'!$C$1,MATCH("NET SYSTEM LOAD",'Actual NPC (Total System)'!$A:$A,0),0,1000,1),0),1)*$E213</f>
        <v>0</v>
      </c>
      <c r="I213" s="98">
        <f ca="1">INDEX(OFFSET('Actual NPC (Total System)'!G$1,MATCH("NET SYSTEM LOAD",'Actual NPC (Total System)'!$A:$A,0),0,1000,1),MATCH($C213,OFFSET('Actual NPC (Total System)'!$C$1,MATCH("NET SYSTEM LOAD",'Actual NPC (Total System)'!$A:$A,0),0,1000,1),0),1)*$E213</f>
        <v>0</v>
      </c>
      <c r="J213" s="98">
        <f ca="1">INDEX(OFFSET('Actual NPC (Total System)'!H$1,MATCH("NET SYSTEM LOAD",'Actual NPC (Total System)'!$A:$A,0),0,1000,1),MATCH($C213,OFFSET('Actual NPC (Total System)'!$C$1,MATCH("NET SYSTEM LOAD",'Actual NPC (Total System)'!$A:$A,0),0,1000,1),0),1)*$E213</f>
        <v>0</v>
      </c>
      <c r="K213" s="98">
        <f ca="1">INDEX(OFFSET('Actual NPC (Total System)'!I$1,MATCH("NET SYSTEM LOAD",'Actual NPC (Total System)'!$A:$A,0),0,1000,1),MATCH($C213,OFFSET('Actual NPC (Total System)'!$C$1,MATCH("NET SYSTEM LOAD",'Actual NPC (Total System)'!$A:$A,0),0,1000,1),0),1)*$E213</f>
        <v>0</v>
      </c>
      <c r="L213" s="98">
        <f ca="1">INDEX(OFFSET('Actual NPC (Total System)'!J$1,MATCH("NET SYSTEM LOAD",'Actual NPC (Total System)'!$A:$A,0),0,1000,1),MATCH($C213,OFFSET('Actual NPC (Total System)'!$C$1,MATCH("NET SYSTEM LOAD",'Actual NPC (Total System)'!$A:$A,0),0,1000,1),0),1)*$E213</f>
        <v>0</v>
      </c>
      <c r="M213" s="98">
        <f ca="1">INDEX(OFFSET('Actual NPC (Total System)'!K$1,MATCH("NET SYSTEM LOAD",'Actual NPC (Total System)'!$A:$A,0),0,1000,1),MATCH($C213,OFFSET('Actual NPC (Total System)'!$C$1,MATCH("NET SYSTEM LOAD",'Actual NPC (Total System)'!$A:$A,0),0,1000,1),0),1)*$E213</f>
        <v>0</v>
      </c>
      <c r="N213" s="98">
        <f ca="1">INDEX(OFFSET('Actual NPC (Total System)'!L$1,MATCH("NET SYSTEM LOAD",'Actual NPC (Total System)'!$A:$A,0),0,1000,1),MATCH($C213,OFFSET('Actual NPC (Total System)'!$C$1,MATCH("NET SYSTEM LOAD",'Actual NPC (Total System)'!$A:$A,0),0,1000,1),0),1)*$E213</f>
        <v>0</v>
      </c>
      <c r="O213" s="98">
        <f ca="1">INDEX(OFFSET('Actual NPC (Total System)'!M$1,MATCH("NET SYSTEM LOAD",'Actual NPC (Total System)'!$A:$A,0),0,1000,1),MATCH($C213,OFFSET('Actual NPC (Total System)'!$C$1,MATCH("NET SYSTEM LOAD",'Actual NPC (Total System)'!$A:$A,0),0,1000,1),0),1)*$E213</f>
        <v>0</v>
      </c>
      <c r="P213" s="98">
        <f ca="1">INDEX(OFFSET('Actual NPC (Total System)'!N$1,MATCH("NET SYSTEM LOAD",'Actual NPC (Total System)'!$A:$A,0),0,1000,1),MATCH($C213,OFFSET('Actual NPC (Total System)'!$C$1,MATCH("NET SYSTEM LOAD",'Actual NPC (Total System)'!$A:$A,0),0,1000,1),0),1)*$E213</f>
        <v>0</v>
      </c>
      <c r="Q213" s="98">
        <f ca="1">INDEX(OFFSET('Actual NPC (Total System)'!O$1,MATCH("NET SYSTEM LOAD",'Actual NPC (Total System)'!$A:$A,0),0,1000,1),MATCH($C213,OFFSET('Actual NPC (Total System)'!$C$1,MATCH("NET SYSTEM LOAD",'Actual NPC (Total System)'!$A:$A,0),0,1000,1),0),1)*$E213</f>
        <v>0</v>
      </c>
      <c r="R213" s="98">
        <f ca="1">INDEX(OFFSET('Actual NPC (Total System)'!P$1,MATCH("NET SYSTEM LOAD",'Actual NPC (Total System)'!$A:$A,0),0,1000,1),MATCH($C213,OFFSET('Actual NPC (Total System)'!$C$1,MATCH("NET SYSTEM LOAD",'Actual NPC (Total System)'!$A:$A,0),0,1000,1),0),1)*$E213</f>
        <v>0</v>
      </c>
      <c r="S213" s="7"/>
    </row>
    <row r="214" spans="1:19" ht="12.75">
      <c r="A214" s="21"/>
      <c r="C214" s="22" t="s">
        <v>158</v>
      </c>
      <c r="D214" s="211" t="s">
        <v>195</v>
      </c>
      <c r="E214" s="210">
        <f>VLOOKUP(D214,'Actual Factors'!$A$4:$B$9,2,FALSE)</f>
        <v>7.7386335360771719E-2</v>
      </c>
      <c r="F214" s="91">
        <f t="shared" ca="1" si="58"/>
        <v>20180.94365192359</v>
      </c>
      <c r="G214" s="98">
        <f ca="1">INDEX(OFFSET('Actual NPC (Total System)'!E$1,MATCH("NET SYSTEM LOAD",'Actual NPC (Total System)'!$A:$A,0),0,1000,1),MATCH($C214,OFFSET('Actual NPC (Total System)'!$C$1,MATCH("NET SYSTEM LOAD",'Actual NPC (Total System)'!$A:$A,0),0,1000,1),0),1)*$E214</f>
        <v>803.92856398605988</v>
      </c>
      <c r="H214" s="98">
        <f ca="1">INDEX(OFFSET('Actual NPC (Total System)'!F$1,MATCH("NET SYSTEM LOAD",'Actual NPC (Total System)'!$A:$A,0),0,1000,1),MATCH($C214,OFFSET('Actual NPC (Total System)'!$C$1,MATCH("NET SYSTEM LOAD",'Actual NPC (Total System)'!$A:$A,0),0,1000,1),0),1)*$E214</f>
        <v>1244.2889275180257</v>
      </c>
      <c r="I214" s="98">
        <f ca="1">INDEX(OFFSET('Actual NPC (Total System)'!G$1,MATCH("NET SYSTEM LOAD",'Actual NPC (Total System)'!$A:$A,0),0,1000,1),MATCH($C214,OFFSET('Actual NPC (Total System)'!$C$1,MATCH("NET SYSTEM LOAD",'Actual NPC (Total System)'!$A:$A,0),0,1000,1),0),1)*$E214</f>
        <v>1198.0666111113842</v>
      </c>
      <c r="J214" s="98">
        <f ca="1">INDEX(OFFSET('Actual NPC (Total System)'!H$1,MATCH("NET SYSTEM LOAD",'Actual NPC (Total System)'!$A:$A,0),0,1000,1),MATCH($C214,OFFSET('Actual NPC (Total System)'!$C$1,MATCH("NET SYSTEM LOAD",'Actual NPC (Total System)'!$A:$A,0),0,1000,1),0),1)*$E214</f>
        <v>2244.2732183915341</v>
      </c>
      <c r="K214" s="98">
        <f ca="1">INDEX(OFFSET('Actual NPC (Total System)'!I$1,MATCH("NET SYSTEM LOAD",'Actual NPC (Total System)'!$A:$A,0),0,1000,1),MATCH($C214,OFFSET('Actual NPC (Total System)'!$C$1,MATCH("NET SYSTEM LOAD",'Actual NPC (Total System)'!$A:$A,0),0,1000,1),0),1)*$E214</f>
        <v>2234.8392050203729</v>
      </c>
      <c r="L214" s="98">
        <f ca="1">INDEX(OFFSET('Actual NPC (Total System)'!J$1,MATCH("NET SYSTEM LOAD",'Actual NPC (Total System)'!$A:$A,0),0,1000,1),MATCH($C214,OFFSET('Actual NPC (Total System)'!$C$1,MATCH("NET SYSTEM LOAD",'Actual NPC (Total System)'!$A:$A,0),0,1000,1),0),1)*$E214</f>
        <v>2329.7018512683385</v>
      </c>
      <c r="M214" s="98">
        <f ca="1">INDEX(OFFSET('Actual NPC (Total System)'!K$1,MATCH("NET SYSTEM LOAD",'Actual NPC (Total System)'!$A:$A,0),0,1000,1),MATCH($C214,OFFSET('Actual NPC (Total System)'!$C$1,MATCH("NET SYSTEM LOAD",'Actual NPC (Total System)'!$A:$A,0),0,1000,1),0),1)*$E214</f>
        <v>2385.9840817265385</v>
      </c>
      <c r="N214" s="98">
        <f ca="1">INDEX(OFFSET('Actual NPC (Total System)'!L$1,MATCH("NET SYSTEM LOAD",'Actual NPC (Total System)'!$A:$A,0),0,1000,1),MATCH($C214,OFFSET('Actual NPC (Total System)'!$C$1,MATCH("NET SYSTEM LOAD",'Actual NPC (Total System)'!$A:$A,0),0,1000,1),0),1)*$E214</f>
        <v>2072.76497878487</v>
      </c>
      <c r="O214" s="98">
        <f ca="1">INDEX(OFFSET('Actual NPC (Total System)'!M$1,MATCH("NET SYSTEM LOAD",'Actual NPC (Total System)'!$A:$A,0),0,1000,1),MATCH($C214,OFFSET('Actual NPC (Total System)'!$C$1,MATCH("NET SYSTEM LOAD",'Actual NPC (Total System)'!$A:$A,0),0,1000,1),0),1)*$E214</f>
        <v>1941.2551821771222</v>
      </c>
      <c r="P214" s="98">
        <f ca="1">INDEX(OFFSET('Actual NPC (Total System)'!N$1,MATCH("NET SYSTEM LOAD",'Actual NPC (Total System)'!$A:$A,0),0,1000,1),MATCH($C214,OFFSET('Actual NPC (Total System)'!$C$1,MATCH("NET SYSTEM LOAD",'Actual NPC (Total System)'!$A:$A,0),0,1000,1),0),1)*$E214</f>
        <v>1745.43672179389</v>
      </c>
      <c r="Q214" s="98">
        <f ca="1">INDEX(OFFSET('Actual NPC (Total System)'!O$1,MATCH("NET SYSTEM LOAD",'Actual NPC (Total System)'!$A:$A,0),0,1000,1),MATCH($C214,OFFSET('Actual NPC (Total System)'!$C$1,MATCH("NET SYSTEM LOAD",'Actual NPC (Total System)'!$A:$A,0),0,1000,1),0),1)*$E214</f>
        <v>1039.4295763472653</v>
      </c>
      <c r="R214" s="98">
        <f ca="1">INDEX(OFFSET('Actual NPC (Total System)'!P$1,MATCH("NET SYSTEM LOAD",'Actual NPC (Total System)'!$A:$A,0),0,1000,1),MATCH($C214,OFFSET('Actual NPC (Total System)'!$C$1,MATCH("NET SYSTEM LOAD",'Actual NPC (Total System)'!$A:$A,0),0,1000,1),0),1)*$E214</f>
        <v>940.97473379818814</v>
      </c>
      <c r="S214" s="7"/>
    </row>
    <row r="215" spans="1:19" ht="12.75">
      <c r="A215" s="21"/>
      <c r="C215" s="22" t="s">
        <v>159</v>
      </c>
      <c r="D215" s="211" t="s">
        <v>195</v>
      </c>
      <c r="E215" s="210">
        <f>VLOOKUP(D215,'Actual Factors'!$A$4:$B$9,2,FALSE)</f>
        <v>7.7386335360771719E-2</v>
      </c>
      <c r="F215" s="91">
        <f t="shared" ca="1" si="58"/>
        <v>10753.347852167764</v>
      </c>
      <c r="G215" s="98">
        <f ca="1">INDEX(OFFSET('Actual NPC (Total System)'!E$1,MATCH("NET SYSTEM LOAD",'Actual NPC (Total System)'!$A:$A,0),0,1000,1),MATCH($C215,OFFSET('Actual NPC (Total System)'!$C$1,MATCH("NET SYSTEM LOAD",'Actual NPC (Total System)'!$A:$A,0),0,1000,1),0),1)*$E215</f>
        <v>403.04838716509897</v>
      </c>
      <c r="H215" s="98">
        <f ca="1">INDEX(OFFSET('Actual NPC (Total System)'!F$1,MATCH("NET SYSTEM LOAD",'Actual NPC (Total System)'!$A:$A,0),0,1000,1),MATCH($C215,OFFSET('Actual NPC (Total System)'!$C$1,MATCH("NET SYSTEM LOAD",'Actual NPC (Total System)'!$A:$A,0),0,1000,1),0),1)*$E215</f>
        <v>553.21223729789631</v>
      </c>
      <c r="I215" s="98">
        <f ca="1">INDEX(OFFSET('Actual NPC (Total System)'!G$1,MATCH("NET SYSTEM LOAD",'Actual NPC (Total System)'!$A:$A,0),0,1000,1),MATCH($C215,OFFSET('Actual NPC (Total System)'!$C$1,MATCH("NET SYSTEM LOAD",'Actual NPC (Total System)'!$A:$A,0),0,1000,1),0),1)*$E215</f>
        <v>681.60413845395874</v>
      </c>
      <c r="J215" s="98">
        <f ca="1">INDEX(OFFSET('Actual NPC (Total System)'!H$1,MATCH("NET SYSTEM LOAD",'Actual NPC (Total System)'!$A:$A,0),0,1000,1),MATCH($C215,OFFSET('Actual NPC (Total System)'!$C$1,MATCH("NET SYSTEM LOAD",'Actual NPC (Total System)'!$A:$A,0),0,1000,1),0),1)*$E215</f>
        <v>996.9217266516057</v>
      </c>
      <c r="K215" s="98">
        <f ca="1">INDEX(OFFSET('Actual NPC (Total System)'!I$1,MATCH("NET SYSTEM LOAD",'Actual NPC (Total System)'!$A:$A,0),0,1000,1),MATCH($C215,OFFSET('Actual NPC (Total System)'!$C$1,MATCH("NET SYSTEM LOAD",'Actual NPC (Total System)'!$A:$A,0),0,1000,1),0),1)*$E215</f>
        <v>1352.3185491822849</v>
      </c>
      <c r="L215" s="98">
        <f ca="1">INDEX(OFFSET('Actual NPC (Total System)'!J$1,MATCH("NET SYSTEM LOAD",'Actual NPC (Total System)'!$A:$A,0),0,1000,1),MATCH($C215,OFFSET('Actual NPC (Total System)'!$C$1,MATCH("NET SYSTEM LOAD",'Actual NPC (Total System)'!$A:$A,0),0,1000,1),0),1)*$E215</f>
        <v>1508.3803988646034</v>
      </c>
      <c r="M215" s="98">
        <f ca="1">INDEX(OFFSET('Actual NPC (Total System)'!K$1,MATCH("NET SYSTEM LOAD",'Actual NPC (Total System)'!$A:$A,0),0,1000,1),MATCH($C215,OFFSET('Actual NPC (Total System)'!$C$1,MATCH("NET SYSTEM LOAD",'Actual NPC (Total System)'!$A:$A,0),0,1000,1),0),1)*$E215</f>
        <v>1708.8346876676228</v>
      </c>
      <c r="N215" s="98">
        <f ca="1">INDEX(OFFSET('Actual NPC (Total System)'!L$1,MATCH("NET SYSTEM LOAD",'Actual NPC (Total System)'!$A:$A,0),0,1000,1),MATCH($C215,OFFSET('Actual NPC (Total System)'!$C$1,MATCH("NET SYSTEM LOAD",'Actual NPC (Total System)'!$A:$A,0),0,1000,1),0),1)*$E215</f>
        <v>1195.6562589239022</v>
      </c>
      <c r="O215" s="98">
        <f ca="1">INDEX(OFFSET('Actual NPC (Total System)'!M$1,MATCH("NET SYSTEM LOAD",'Actual NPC (Total System)'!$A:$A,0),0,1000,1),MATCH($C215,OFFSET('Actual NPC (Total System)'!$C$1,MATCH("NET SYSTEM LOAD",'Actual NPC (Total System)'!$A:$A,0),0,1000,1),0),1)*$E215</f>
        <v>946.93595798369915</v>
      </c>
      <c r="P215" s="98">
        <f ca="1">INDEX(OFFSET('Actual NPC (Total System)'!N$1,MATCH("NET SYSTEM LOAD",'Actual NPC (Total System)'!$A:$A,0),0,1000,1),MATCH($C215,OFFSET('Actual NPC (Total System)'!$C$1,MATCH("NET SYSTEM LOAD",'Actual NPC (Total System)'!$A:$A,0),0,1000,1),0),1)*$E215</f>
        <v>757.02253930650602</v>
      </c>
      <c r="Q215" s="98">
        <f ca="1">INDEX(OFFSET('Actual NPC (Total System)'!O$1,MATCH("NET SYSTEM LOAD",'Actual NPC (Total System)'!$A:$A,0),0,1000,1),MATCH($C215,OFFSET('Actual NPC (Total System)'!$C$1,MATCH("NET SYSTEM LOAD",'Actual NPC (Total System)'!$A:$A,0),0,1000,1),0),1)*$E215</f>
        <v>385.02062125212427</v>
      </c>
      <c r="R215" s="98">
        <f ca="1">INDEX(OFFSET('Actual NPC (Total System)'!P$1,MATCH("NET SYSTEM LOAD",'Actual NPC (Total System)'!$A:$A,0),0,1000,1),MATCH($C215,OFFSET('Actual NPC (Total System)'!$C$1,MATCH("NET SYSTEM LOAD",'Actual NPC (Total System)'!$A:$A,0),0,1000,1),0),1)*$E215</f>
        <v>264.39234941846058</v>
      </c>
      <c r="S215" s="7"/>
    </row>
    <row r="216" spans="1:19" ht="12.75">
      <c r="C216" s="22" t="s">
        <v>90</v>
      </c>
      <c r="D216" s="211" t="s">
        <v>195</v>
      </c>
      <c r="E216" s="210">
        <f>VLOOKUP(D216,'Actual Factors'!$A$4:$B$9,2,FALSE)</f>
        <v>7.7386335360771719E-2</v>
      </c>
      <c r="F216" s="91">
        <f t="shared" ca="1" si="58"/>
        <v>0</v>
      </c>
      <c r="G216" s="98">
        <f ca="1">INDEX(OFFSET('Actual NPC (Total System)'!E$1,MATCH("NET SYSTEM LOAD",'Actual NPC (Total System)'!$A:$A,0),0,1000,1),MATCH($C216,OFFSET('Actual NPC (Total System)'!$C$1,MATCH("NET SYSTEM LOAD",'Actual NPC (Total System)'!$A:$A,0),0,1000,1),0),1)*$E216</f>
        <v>0</v>
      </c>
      <c r="H216" s="98">
        <f ca="1">INDEX(OFFSET('Actual NPC (Total System)'!F$1,MATCH("NET SYSTEM LOAD",'Actual NPC (Total System)'!$A:$A,0),0,1000,1),MATCH($C216,OFFSET('Actual NPC (Total System)'!$C$1,MATCH("NET SYSTEM LOAD",'Actual NPC (Total System)'!$A:$A,0),0,1000,1),0),1)*$E216</f>
        <v>0</v>
      </c>
      <c r="I216" s="98">
        <f ca="1">INDEX(OFFSET('Actual NPC (Total System)'!G$1,MATCH("NET SYSTEM LOAD",'Actual NPC (Total System)'!$A:$A,0),0,1000,1),MATCH($C216,OFFSET('Actual NPC (Total System)'!$C$1,MATCH("NET SYSTEM LOAD",'Actual NPC (Total System)'!$A:$A,0),0,1000,1),0),1)*$E216</f>
        <v>0</v>
      </c>
      <c r="J216" s="98">
        <f ca="1">INDEX(OFFSET('Actual NPC (Total System)'!H$1,MATCH("NET SYSTEM LOAD",'Actual NPC (Total System)'!$A:$A,0),0,1000,1),MATCH($C216,OFFSET('Actual NPC (Total System)'!$C$1,MATCH("NET SYSTEM LOAD",'Actual NPC (Total System)'!$A:$A,0),0,1000,1),0),1)*$E216</f>
        <v>0</v>
      </c>
      <c r="K216" s="98">
        <f ca="1">INDEX(OFFSET('Actual NPC (Total System)'!I$1,MATCH("NET SYSTEM LOAD",'Actual NPC (Total System)'!$A:$A,0),0,1000,1),MATCH($C216,OFFSET('Actual NPC (Total System)'!$C$1,MATCH("NET SYSTEM LOAD",'Actual NPC (Total System)'!$A:$A,0),0,1000,1),0),1)*$E216</f>
        <v>0</v>
      </c>
      <c r="L216" s="98">
        <f ca="1">INDEX(OFFSET('Actual NPC (Total System)'!J$1,MATCH("NET SYSTEM LOAD",'Actual NPC (Total System)'!$A:$A,0),0,1000,1),MATCH($C216,OFFSET('Actual NPC (Total System)'!$C$1,MATCH("NET SYSTEM LOAD",'Actual NPC (Total System)'!$A:$A,0),0,1000,1),0),1)*$E216</f>
        <v>0</v>
      </c>
      <c r="M216" s="98">
        <f ca="1">INDEX(OFFSET('Actual NPC (Total System)'!K$1,MATCH("NET SYSTEM LOAD",'Actual NPC (Total System)'!$A:$A,0),0,1000,1),MATCH($C216,OFFSET('Actual NPC (Total System)'!$C$1,MATCH("NET SYSTEM LOAD",'Actual NPC (Total System)'!$A:$A,0),0,1000,1),0),1)*$E216</f>
        <v>0</v>
      </c>
      <c r="N216" s="98">
        <f ca="1">INDEX(OFFSET('Actual NPC (Total System)'!L$1,MATCH("NET SYSTEM LOAD",'Actual NPC (Total System)'!$A:$A,0),0,1000,1),MATCH($C216,OFFSET('Actual NPC (Total System)'!$C$1,MATCH("NET SYSTEM LOAD",'Actual NPC (Total System)'!$A:$A,0),0,1000,1),0),1)*$E216</f>
        <v>0</v>
      </c>
      <c r="O216" s="98">
        <f ca="1">INDEX(OFFSET('Actual NPC (Total System)'!M$1,MATCH("NET SYSTEM LOAD",'Actual NPC (Total System)'!$A:$A,0),0,1000,1),MATCH($C216,OFFSET('Actual NPC (Total System)'!$C$1,MATCH("NET SYSTEM LOAD",'Actual NPC (Total System)'!$A:$A,0),0,1000,1),0),1)*$E216</f>
        <v>0</v>
      </c>
      <c r="P216" s="98">
        <f ca="1">INDEX(OFFSET('Actual NPC (Total System)'!N$1,MATCH("NET SYSTEM LOAD",'Actual NPC (Total System)'!$A:$A,0),0,1000,1),MATCH($C216,OFFSET('Actual NPC (Total System)'!$C$1,MATCH("NET SYSTEM LOAD",'Actual NPC (Total System)'!$A:$A,0),0,1000,1),0),1)*$E216</f>
        <v>0</v>
      </c>
      <c r="Q216" s="98">
        <f ca="1">INDEX(OFFSET('Actual NPC (Total System)'!O$1,MATCH("NET SYSTEM LOAD",'Actual NPC (Total System)'!$A:$A,0),0,1000,1),MATCH($C216,OFFSET('Actual NPC (Total System)'!$C$1,MATCH("NET SYSTEM LOAD",'Actual NPC (Total System)'!$A:$A,0),0,1000,1),0),1)*$E216</f>
        <v>0</v>
      </c>
      <c r="R216" s="98">
        <f ca="1">INDEX(OFFSET('Actual NPC (Total System)'!P$1,MATCH("NET SYSTEM LOAD",'Actual NPC (Total System)'!$A:$A,0),0,1000,1),MATCH($C216,OFFSET('Actual NPC (Total System)'!$C$1,MATCH("NET SYSTEM LOAD",'Actual NPC (Total System)'!$A:$A,0),0,1000,1),0),1)*$E216</f>
        <v>0</v>
      </c>
      <c r="S216" s="7"/>
    </row>
    <row r="217" spans="1:19" ht="12.75">
      <c r="C217" s="22" t="s">
        <v>118</v>
      </c>
      <c r="D217" s="211" t="s">
        <v>169</v>
      </c>
      <c r="E217" s="210">
        <f>VLOOKUP(D217,'Actual Factors'!$A$4:$B$9,2,FALSE)</f>
        <v>0</v>
      </c>
      <c r="F217" s="91">
        <f t="shared" ca="1" si="58"/>
        <v>0</v>
      </c>
      <c r="G217" s="98">
        <f ca="1">INDEX(OFFSET('Actual NPC (Total System)'!E$1,MATCH("NET SYSTEM LOAD",'Actual NPC (Total System)'!$A:$A,0),0,1000,1),MATCH($C217,OFFSET('Actual NPC (Total System)'!$C$1,MATCH("NET SYSTEM LOAD",'Actual NPC (Total System)'!$A:$A,0),0,1000,1),0),1)*$E217</f>
        <v>0</v>
      </c>
      <c r="H217" s="98">
        <f ca="1">INDEX(OFFSET('Actual NPC (Total System)'!F$1,MATCH("NET SYSTEM LOAD",'Actual NPC (Total System)'!$A:$A,0),0,1000,1),MATCH($C217,OFFSET('Actual NPC (Total System)'!$C$1,MATCH("NET SYSTEM LOAD",'Actual NPC (Total System)'!$A:$A,0),0,1000,1),0),1)*$E217</f>
        <v>0</v>
      </c>
      <c r="I217" s="98">
        <f ca="1">INDEX(OFFSET('Actual NPC (Total System)'!G$1,MATCH("NET SYSTEM LOAD",'Actual NPC (Total System)'!$A:$A,0),0,1000,1),MATCH($C217,OFFSET('Actual NPC (Total System)'!$C$1,MATCH("NET SYSTEM LOAD",'Actual NPC (Total System)'!$A:$A,0),0,1000,1),0),1)*$E217</f>
        <v>0</v>
      </c>
      <c r="J217" s="98">
        <f ca="1">INDEX(OFFSET('Actual NPC (Total System)'!H$1,MATCH("NET SYSTEM LOAD",'Actual NPC (Total System)'!$A:$A,0),0,1000,1),MATCH($C217,OFFSET('Actual NPC (Total System)'!$C$1,MATCH("NET SYSTEM LOAD",'Actual NPC (Total System)'!$A:$A,0),0,1000,1),0),1)*$E217</f>
        <v>0</v>
      </c>
      <c r="K217" s="98">
        <f ca="1">INDEX(OFFSET('Actual NPC (Total System)'!I$1,MATCH("NET SYSTEM LOAD",'Actual NPC (Total System)'!$A:$A,0),0,1000,1),MATCH($C217,OFFSET('Actual NPC (Total System)'!$C$1,MATCH("NET SYSTEM LOAD",'Actual NPC (Total System)'!$A:$A,0),0,1000,1),0),1)*$E217</f>
        <v>0</v>
      </c>
      <c r="L217" s="98">
        <f ca="1">INDEX(OFFSET('Actual NPC (Total System)'!J$1,MATCH("NET SYSTEM LOAD",'Actual NPC (Total System)'!$A:$A,0),0,1000,1),MATCH($C217,OFFSET('Actual NPC (Total System)'!$C$1,MATCH("NET SYSTEM LOAD",'Actual NPC (Total System)'!$A:$A,0),0,1000,1),0),1)*$E217</f>
        <v>0</v>
      </c>
      <c r="M217" s="98">
        <f ca="1">INDEX(OFFSET('Actual NPC (Total System)'!K$1,MATCH("NET SYSTEM LOAD",'Actual NPC (Total System)'!$A:$A,0),0,1000,1),MATCH($C217,OFFSET('Actual NPC (Total System)'!$C$1,MATCH("NET SYSTEM LOAD",'Actual NPC (Total System)'!$A:$A,0),0,1000,1),0),1)*$E217</f>
        <v>0</v>
      </c>
      <c r="N217" s="98">
        <f ca="1">INDEX(OFFSET('Actual NPC (Total System)'!L$1,MATCH("NET SYSTEM LOAD",'Actual NPC (Total System)'!$A:$A,0),0,1000,1),MATCH($C217,OFFSET('Actual NPC (Total System)'!$C$1,MATCH("NET SYSTEM LOAD",'Actual NPC (Total System)'!$A:$A,0),0,1000,1),0),1)*$E217</f>
        <v>0</v>
      </c>
      <c r="O217" s="98">
        <f ca="1">INDEX(OFFSET('Actual NPC (Total System)'!M$1,MATCH("NET SYSTEM LOAD",'Actual NPC (Total System)'!$A:$A,0),0,1000,1),MATCH($C217,OFFSET('Actual NPC (Total System)'!$C$1,MATCH("NET SYSTEM LOAD",'Actual NPC (Total System)'!$A:$A,0),0,1000,1),0),1)*$E217</f>
        <v>0</v>
      </c>
      <c r="P217" s="98">
        <f ca="1">INDEX(OFFSET('Actual NPC (Total System)'!N$1,MATCH("NET SYSTEM LOAD",'Actual NPC (Total System)'!$A:$A,0),0,1000,1),MATCH($C217,OFFSET('Actual NPC (Total System)'!$C$1,MATCH("NET SYSTEM LOAD",'Actual NPC (Total System)'!$A:$A,0),0,1000,1),0),1)*$E217</f>
        <v>0</v>
      </c>
      <c r="Q217" s="98">
        <f ca="1">INDEX(OFFSET('Actual NPC (Total System)'!O$1,MATCH("NET SYSTEM LOAD",'Actual NPC (Total System)'!$A:$A,0),0,1000,1),MATCH($C217,OFFSET('Actual NPC (Total System)'!$C$1,MATCH("NET SYSTEM LOAD",'Actual NPC (Total System)'!$A:$A,0),0,1000,1),0),1)*$E217</f>
        <v>0</v>
      </c>
      <c r="R217" s="98">
        <f ca="1">INDEX(OFFSET('Actual NPC (Total System)'!P$1,MATCH("NET SYSTEM LOAD",'Actual NPC (Total System)'!$A:$A,0),0,1000,1),MATCH($C217,OFFSET('Actual NPC (Total System)'!$C$1,MATCH("NET SYSTEM LOAD",'Actual NPC (Total System)'!$A:$A,0),0,1000,1),0),1)*$E217</f>
        <v>0</v>
      </c>
      <c r="S217" s="7"/>
    </row>
    <row r="218" spans="1:19" ht="12.75">
      <c r="C218" s="22" t="s">
        <v>215</v>
      </c>
      <c r="D218" s="211" t="s">
        <v>195</v>
      </c>
      <c r="E218" s="210">
        <f>VLOOKUP(D218,'Actual Factors'!$A$4:$B$9,2,FALSE)</f>
        <v>7.7386335360771719E-2</v>
      </c>
      <c r="F218" s="91">
        <f t="shared" ref="F218" ca="1" si="60">SUM(G218:R218)</f>
        <v>0</v>
      </c>
      <c r="G218" s="98">
        <f ca="1">INDEX(OFFSET('Actual NPC (Total System)'!E$1,MATCH("NET SYSTEM LOAD",'Actual NPC (Total System)'!$A:$A,0),0,1000,1),MATCH($C218,OFFSET('Actual NPC (Total System)'!$C$1,MATCH("NET SYSTEM LOAD",'Actual NPC (Total System)'!$A:$A,0),0,1000,1),0),1)*$E218</f>
        <v>0</v>
      </c>
      <c r="H218" s="98">
        <f ca="1">INDEX(OFFSET('Actual NPC (Total System)'!F$1,MATCH("NET SYSTEM LOAD",'Actual NPC (Total System)'!$A:$A,0),0,1000,1),MATCH($C218,OFFSET('Actual NPC (Total System)'!$C$1,MATCH("NET SYSTEM LOAD",'Actual NPC (Total System)'!$A:$A,0),0,1000,1),0),1)*$E218</f>
        <v>0</v>
      </c>
      <c r="I218" s="98">
        <f ca="1">INDEX(OFFSET('Actual NPC (Total System)'!G$1,MATCH("NET SYSTEM LOAD",'Actual NPC (Total System)'!$A:$A,0),0,1000,1),MATCH($C218,OFFSET('Actual NPC (Total System)'!$C$1,MATCH("NET SYSTEM LOAD",'Actual NPC (Total System)'!$A:$A,0),0,1000,1),0),1)*$E218</f>
        <v>0</v>
      </c>
      <c r="J218" s="98">
        <f ca="1">INDEX(OFFSET('Actual NPC (Total System)'!H$1,MATCH("NET SYSTEM LOAD",'Actual NPC (Total System)'!$A:$A,0),0,1000,1),MATCH($C218,OFFSET('Actual NPC (Total System)'!$C$1,MATCH("NET SYSTEM LOAD",'Actual NPC (Total System)'!$A:$A,0),0,1000,1),0),1)*$E218</f>
        <v>0</v>
      </c>
      <c r="K218" s="98">
        <f ca="1">INDEX(OFFSET('Actual NPC (Total System)'!I$1,MATCH("NET SYSTEM LOAD",'Actual NPC (Total System)'!$A:$A,0),0,1000,1),MATCH($C218,OFFSET('Actual NPC (Total System)'!$C$1,MATCH("NET SYSTEM LOAD",'Actual NPC (Total System)'!$A:$A,0),0,1000,1),0),1)*$E218</f>
        <v>0</v>
      </c>
      <c r="L218" s="98">
        <f ca="1">INDEX(OFFSET('Actual NPC (Total System)'!J$1,MATCH("NET SYSTEM LOAD",'Actual NPC (Total System)'!$A:$A,0),0,1000,1),MATCH($C218,OFFSET('Actual NPC (Total System)'!$C$1,MATCH("NET SYSTEM LOAD",'Actual NPC (Total System)'!$A:$A,0),0,1000,1),0),1)*$E218</f>
        <v>0</v>
      </c>
      <c r="M218" s="98">
        <f ca="1">INDEX(OFFSET('Actual NPC (Total System)'!K$1,MATCH("NET SYSTEM LOAD",'Actual NPC (Total System)'!$A:$A,0),0,1000,1),MATCH($C218,OFFSET('Actual NPC (Total System)'!$C$1,MATCH("NET SYSTEM LOAD",'Actual NPC (Total System)'!$A:$A,0),0,1000,1),0),1)*$E218</f>
        <v>0</v>
      </c>
      <c r="N218" s="98">
        <f ca="1">INDEX(OFFSET('Actual NPC (Total System)'!L$1,MATCH("NET SYSTEM LOAD",'Actual NPC (Total System)'!$A:$A,0),0,1000,1),MATCH($C218,OFFSET('Actual NPC (Total System)'!$C$1,MATCH("NET SYSTEM LOAD",'Actual NPC (Total System)'!$A:$A,0),0,1000,1),0),1)*$E218</f>
        <v>0</v>
      </c>
      <c r="O218" s="98">
        <f ca="1">INDEX(OFFSET('Actual NPC (Total System)'!M$1,MATCH("NET SYSTEM LOAD",'Actual NPC (Total System)'!$A:$A,0),0,1000,1),MATCH($C218,OFFSET('Actual NPC (Total System)'!$C$1,MATCH("NET SYSTEM LOAD",'Actual NPC (Total System)'!$A:$A,0),0,1000,1),0),1)*$E218</f>
        <v>0</v>
      </c>
      <c r="P218" s="98">
        <f ca="1">INDEX(OFFSET('Actual NPC (Total System)'!N$1,MATCH("NET SYSTEM LOAD",'Actual NPC (Total System)'!$A:$A,0),0,1000,1),MATCH($C218,OFFSET('Actual NPC (Total System)'!$C$1,MATCH("NET SYSTEM LOAD",'Actual NPC (Total System)'!$A:$A,0),0,1000,1),0),1)*$E218</f>
        <v>0</v>
      </c>
      <c r="Q218" s="98">
        <f ca="1">INDEX(OFFSET('Actual NPC (Total System)'!O$1,MATCH("NET SYSTEM LOAD",'Actual NPC (Total System)'!$A:$A,0),0,1000,1),MATCH($C218,OFFSET('Actual NPC (Total System)'!$C$1,MATCH("NET SYSTEM LOAD",'Actual NPC (Total System)'!$A:$A,0),0,1000,1),0),1)*$E218</f>
        <v>0</v>
      </c>
      <c r="R218" s="98">
        <f ca="1">INDEX(OFFSET('Actual NPC (Total System)'!P$1,MATCH("NET SYSTEM LOAD",'Actual NPC (Total System)'!$A:$A,0),0,1000,1),MATCH($C218,OFFSET('Actual NPC (Total System)'!$C$1,MATCH("NET SYSTEM LOAD",'Actual NPC (Total System)'!$A:$A,0),0,1000,1),0),1)*$E218</f>
        <v>0</v>
      </c>
      <c r="S218" s="7"/>
    </row>
    <row r="219" spans="1:19" ht="12.75">
      <c r="A219" s="21"/>
      <c r="C219" s="22" t="s">
        <v>131</v>
      </c>
      <c r="D219" s="211" t="s">
        <v>169</v>
      </c>
      <c r="E219" s="210">
        <f>VLOOKUP(D219,'Actual Factors'!$A$4:$B$9,2,FALSE)</f>
        <v>0</v>
      </c>
      <c r="F219" s="91">
        <f t="shared" ca="1" si="58"/>
        <v>0</v>
      </c>
      <c r="G219" s="98">
        <f ca="1">INDEX(OFFSET('Actual NPC (Total System)'!E$1,MATCH("NET SYSTEM LOAD",'Actual NPC (Total System)'!$A:$A,0),0,1000,1),MATCH($C219,OFFSET('Actual NPC (Total System)'!$C$1,MATCH("NET SYSTEM LOAD",'Actual NPC (Total System)'!$A:$A,0),0,1000,1),0),1)*$E219</f>
        <v>0</v>
      </c>
      <c r="H219" s="98">
        <f ca="1">INDEX(OFFSET('Actual NPC (Total System)'!F$1,MATCH("NET SYSTEM LOAD",'Actual NPC (Total System)'!$A:$A,0),0,1000,1),MATCH($C219,OFFSET('Actual NPC (Total System)'!$C$1,MATCH("NET SYSTEM LOAD",'Actual NPC (Total System)'!$A:$A,0),0,1000,1),0),1)*$E219</f>
        <v>0</v>
      </c>
      <c r="I219" s="98">
        <f ca="1">INDEX(OFFSET('Actual NPC (Total System)'!G$1,MATCH("NET SYSTEM LOAD",'Actual NPC (Total System)'!$A:$A,0),0,1000,1),MATCH($C219,OFFSET('Actual NPC (Total System)'!$C$1,MATCH("NET SYSTEM LOAD",'Actual NPC (Total System)'!$A:$A,0),0,1000,1),0),1)*$E219</f>
        <v>0</v>
      </c>
      <c r="J219" s="98">
        <f ca="1">INDEX(OFFSET('Actual NPC (Total System)'!H$1,MATCH("NET SYSTEM LOAD",'Actual NPC (Total System)'!$A:$A,0),0,1000,1),MATCH($C219,OFFSET('Actual NPC (Total System)'!$C$1,MATCH("NET SYSTEM LOAD",'Actual NPC (Total System)'!$A:$A,0),0,1000,1),0),1)*$E219</f>
        <v>0</v>
      </c>
      <c r="K219" s="98">
        <f ca="1">INDEX(OFFSET('Actual NPC (Total System)'!I$1,MATCH("NET SYSTEM LOAD",'Actual NPC (Total System)'!$A:$A,0),0,1000,1),MATCH($C219,OFFSET('Actual NPC (Total System)'!$C$1,MATCH("NET SYSTEM LOAD",'Actual NPC (Total System)'!$A:$A,0),0,1000,1),0),1)*$E219</f>
        <v>0</v>
      </c>
      <c r="L219" s="98">
        <f ca="1">INDEX(OFFSET('Actual NPC (Total System)'!J$1,MATCH("NET SYSTEM LOAD",'Actual NPC (Total System)'!$A:$A,0),0,1000,1),MATCH($C219,OFFSET('Actual NPC (Total System)'!$C$1,MATCH("NET SYSTEM LOAD",'Actual NPC (Total System)'!$A:$A,0),0,1000,1),0),1)*$E219</f>
        <v>0</v>
      </c>
      <c r="M219" s="98">
        <f ca="1">INDEX(OFFSET('Actual NPC (Total System)'!K$1,MATCH("NET SYSTEM LOAD",'Actual NPC (Total System)'!$A:$A,0),0,1000,1),MATCH($C219,OFFSET('Actual NPC (Total System)'!$C$1,MATCH("NET SYSTEM LOAD",'Actual NPC (Total System)'!$A:$A,0),0,1000,1),0),1)*$E219</f>
        <v>0</v>
      </c>
      <c r="N219" s="98">
        <f ca="1">INDEX(OFFSET('Actual NPC (Total System)'!L$1,MATCH("NET SYSTEM LOAD",'Actual NPC (Total System)'!$A:$A,0),0,1000,1),MATCH($C219,OFFSET('Actual NPC (Total System)'!$C$1,MATCH("NET SYSTEM LOAD",'Actual NPC (Total System)'!$A:$A,0),0,1000,1),0),1)*$E219</f>
        <v>0</v>
      </c>
      <c r="O219" s="98">
        <f ca="1">INDEX(OFFSET('Actual NPC (Total System)'!M$1,MATCH("NET SYSTEM LOAD",'Actual NPC (Total System)'!$A:$A,0),0,1000,1),MATCH($C219,OFFSET('Actual NPC (Total System)'!$C$1,MATCH("NET SYSTEM LOAD",'Actual NPC (Total System)'!$A:$A,0),0,1000,1),0),1)*$E219</f>
        <v>0</v>
      </c>
      <c r="P219" s="98">
        <f ca="1">INDEX(OFFSET('Actual NPC (Total System)'!N$1,MATCH("NET SYSTEM LOAD",'Actual NPC (Total System)'!$A:$A,0),0,1000,1),MATCH($C219,OFFSET('Actual NPC (Total System)'!$C$1,MATCH("NET SYSTEM LOAD",'Actual NPC (Total System)'!$A:$A,0),0,1000,1),0),1)*$E219</f>
        <v>0</v>
      </c>
      <c r="Q219" s="98">
        <f ca="1">INDEX(OFFSET('Actual NPC (Total System)'!O$1,MATCH("NET SYSTEM LOAD",'Actual NPC (Total System)'!$A:$A,0),0,1000,1),MATCH($C219,OFFSET('Actual NPC (Total System)'!$C$1,MATCH("NET SYSTEM LOAD",'Actual NPC (Total System)'!$A:$A,0),0,1000,1),0),1)*$E219</f>
        <v>0</v>
      </c>
      <c r="R219" s="98">
        <f ca="1">INDEX(OFFSET('Actual NPC (Total System)'!P$1,MATCH("NET SYSTEM LOAD",'Actual NPC (Total System)'!$A:$A,0),0,1000,1),MATCH($C219,OFFSET('Actual NPC (Total System)'!$C$1,MATCH("NET SYSTEM LOAD",'Actual NPC (Total System)'!$A:$A,0),0,1000,1),0),1)*$E219</f>
        <v>0</v>
      </c>
      <c r="S219" s="7"/>
    </row>
    <row r="220" spans="1:19" ht="12.75">
      <c r="C220" s="22" t="s">
        <v>10</v>
      </c>
      <c r="D220" s="211" t="s">
        <v>194</v>
      </c>
      <c r="E220" s="210">
        <f>VLOOKUP(D220,'Actual Factors'!$A$4:$B$9,2,FALSE)</f>
        <v>7.1842025612899998E-2</v>
      </c>
      <c r="F220" s="91">
        <f t="shared" ca="1" si="58"/>
        <v>859.80536253518721</v>
      </c>
      <c r="G220" s="98">
        <f ca="1">INDEX(OFFSET('Actual NPC (Total System)'!E$1,MATCH("NET SYSTEM LOAD",'Actual NPC (Total System)'!$A:$A,0),0,1000,1),MATCH($C220,OFFSET('Actual NPC (Total System)'!$C$1,MATCH("NET SYSTEM LOAD",'Actual NPC (Total System)'!$A:$A,0),0,1000,1),0),1)*$E220</f>
        <v>67.792290629100819</v>
      </c>
      <c r="H220" s="98">
        <f ca="1">INDEX(OFFSET('Actual NPC (Total System)'!F$1,MATCH("NET SYSTEM LOAD",'Actual NPC (Total System)'!$A:$A,0),0,1000,1),MATCH($C220,OFFSET('Actual NPC (Total System)'!$C$1,MATCH("NET SYSTEM LOAD",'Actual NPC (Total System)'!$A:$A,0),0,1000,1),0),1)*$E220</f>
        <v>66.741241794384095</v>
      </c>
      <c r="I220" s="98">
        <f ca="1">INDEX(OFFSET('Actual NPC (Total System)'!G$1,MATCH("NET SYSTEM LOAD",'Actual NPC (Total System)'!$A:$A,0),0,1000,1),MATCH($C220,OFFSET('Actual NPC (Total System)'!$C$1,MATCH("NET SYSTEM LOAD",'Actual NPC (Total System)'!$A:$A,0),0,1000,1),0),1)*$E220</f>
        <v>72.7041299202548</v>
      </c>
      <c r="J220" s="98">
        <f ca="1">INDEX(OFFSET('Actual NPC (Total System)'!H$1,MATCH("NET SYSTEM LOAD",'Actual NPC (Total System)'!$A:$A,0),0,1000,1),MATCH($C220,OFFSET('Actual NPC (Total System)'!$C$1,MATCH("NET SYSTEM LOAD",'Actual NPC (Total System)'!$A:$A,0),0,1000,1),0),1)*$E220</f>
        <v>71.913867638512897</v>
      </c>
      <c r="K220" s="98">
        <f ca="1">INDEX(OFFSET('Actual NPC (Total System)'!I$1,MATCH("NET SYSTEM LOAD",'Actual NPC (Total System)'!$A:$A,0),0,1000,1),MATCH($C220,OFFSET('Actual NPC (Total System)'!$C$1,MATCH("NET SYSTEM LOAD",'Actual NPC (Total System)'!$A:$A,0),0,1000,1),0),1)*$E220</f>
        <v>72.775971945867695</v>
      </c>
      <c r="L220" s="98">
        <f ca="1">INDEX(OFFSET('Actual NPC (Total System)'!J$1,MATCH("NET SYSTEM LOAD",'Actual NPC (Total System)'!$A:$A,0),0,1000,1),MATCH($C220,OFFSET('Actual NPC (Total System)'!$C$1,MATCH("NET SYSTEM LOAD",'Actual NPC (Total System)'!$A:$A,0),0,1000,1),0),1)*$E220</f>
        <v>71.051763331158099</v>
      </c>
      <c r="M220" s="98">
        <f ca="1">INDEX(OFFSET('Actual NPC (Total System)'!K$1,MATCH("NET SYSTEM LOAD",'Actual NPC (Total System)'!$A:$A,0),0,1000,1),MATCH($C220,OFFSET('Actual NPC (Total System)'!$C$1,MATCH("NET SYSTEM LOAD",'Actual NPC (Total System)'!$A:$A,0),0,1000,1),0),1)*$E220</f>
        <v>72.775971945867695</v>
      </c>
      <c r="N220" s="98">
        <f ca="1">INDEX(OFFSET('Actual NPC (Total System)'!L$1,MATCH("NET SYSTEM LOAD",'Actual NPC (Total System)'!$A:$A,0),0,1000,1),MATCH($C220,OFFSET('Actual NPC (Total System)'!$C$1,MATCH("NET SYSTEM LOAD",'Actual NPC (Total System)'!$A:$A,0),0,1000,1),0),1)*$E220</f>
        <v>72.775971945867695</v>
      </c>
      <c r="O220" s="98">
        <f ca="1">INDEX(OFFSET('Actual NPC (Total System)'!M$1,MATCH("NET SYSTEM LOAD",'Actual NPC (Total System)'!$A:$A,0),0,1000,1),MATCH($C220,OFFSET('Actual NPC (Total System)'!$C$1,MATCH("NET SYSTEM LOAD",'Actual NPC (Total System)'!$A:$A,0),0,1000,1),0),1)*$E220</f>
        <v>71.051763331158099</v>
      </c>
      <c r="P220" s="98">
        <f ca="1">INDEX(OFFSET('Actual NPC (Total System)'!N$1,MATCH("NET SYSTEM LOAD",'Actual NPC (Total System)'!$A:$A,0),0,1000,1),MATCH($C220,OFFSET('Actual NPC (Total System)'!$C$1,MATCH("NET SYSTEM LOAD",'Actual NPC (Total System)'!$A:$A,0),0,1000,1),0),1)*$E220</f>
        <v>76.224389175286902</v>
      </c>
      <c r="Q220" s="98">
        <f ca="1">INDEX(OFFSET('Actual NPC (Total System)'!O$1,MATCH("NET SYSTEM LOAD",'Actual NPC (Total System)'!$A:$A,0),0,1000,1),MATCH($C220,OFFSET('Actual NPC (Total System)'!$C$1,MATCH("NET SYSTEM LOAD",'Actual NPC (Total System)'!$A:$A,0),0,1000,1),0),1)*$E220</f>
        <v>71.222028931860677</v>
      </c>
      <c r="R220" s="98">
        <f ca="1">INDEX(OFFSET('Actual NPC (Total System)'!P$1,MATCH("NET SYSTEM LOAD",'Actual NPC (Total System)'!$A:$A,0),0,1000,1),MATCH($C220,OFFSET('Actual NPC (Total System)'!$C$1,MATCH("NET SYSTEM LOAD",'Actual NPC (Total System)'!$A:$A,0),0,1000,1),0),1)*$E220</f>
        <v>72.775971945867695</v>
      </c>
      <c r="S220" s="7"/>
    </row>
    <row r="221" spans="1:19" ht="12.75">
      <c r="A221" s="15"/>
      <c r="C221" s="22" t="s">
        <v>160</v>
      </c>
      <c r="D221" s="211" t="s">
        <v>195</v>
      </c>
      <c r="E221" s="210">
        <f>VLOOKUP(D221,'Actual Factors'!$A$4:$B$9,2,FALSE)</f>
        <v>7.7386335360771719E-2</v>
      </c>
      <c r="F221" s="91">
        <f t="shared" ca="1" si="58"/>
        <v>7192.7768699553171</v>
      </c>
      <c r="G221" s="98">
        <f ca="1">INDEX(OFFSET('Actual NPC (Total System)'!E$1,MATCH("NET SYSTEM LOAD",'Actual NPC (Total System)'!$A:$A,0),0,1000,1),MATCH($C221,OFFSET('Actual NPC (Total System)'!$C$1,MATCH("NET SYSTEM LOAD",'Actual NPC (Total System)'!$A:$A,0),0,1000,1),0),1)*$E221</f>
        <v>271.5276790840652</v>
      </c>
      <c r="H221" s="98">
        <f ca="1">INDEX(OFFSET('Actual NPC (Total System)'!F$1,MATCH("NET SYSTEM LOAD",'Actual NPC (Total System)'!$A:$A,0),0,1000,1),MATCH($C221,OFFSET('Actual NPC (Total System)'!$C$1,MATCH("NET SYSTEM LOAD",'Actual NPC (Total System)'!$A:$A,0),0,1000,1),0),1)*$E221</f>
        <v>373.82150295771959</v>
      </c>
      <c r="I221" s="98">
        <f ca="1">INDEX(OFFSET('Actual NPC (Total System)'!G$1,MATCH("NET SYSTEM LOAD",'Actual NPC (Total System)'!$A:$A,0),0,1000,1),MATCH($C221,OFFSET('Actual NPC (Total System)'!$C$1,MATCH("NET SYSTEM LOAD",'Actual NPC (Total System)'!$A:$A,0),0,1000,1),0),1)*$E221</f>
        <v>469.06697940671478</v>
      </c>
      <c r="J221" s="98">
        <f ca="1">INDEX(OFFSET('Actual NPC (Total System)'!H$1,MATCH("NET SYSTEM LOAD",'Actual NPC (Total System)'!$A:$A,0),0,1000,1),MATCH($C221,OFFSET('Actual NPC (Total System)'!$C$1,MATCH("NET SYSTEM LOAD",'Actual NPC (Total System)'!$A:$A,0),0,1000,1),0),1)*$E221</f>
        <v>674.61924782429548</v>
      </c>
      <c r="K221" s="98">
        <f ca="1">INDEX(OFFSET('Actual NPC (Total System)'!I$1,MATCH("NET SYSTEM LOAD",'Actual NPC (Total System)'!$A:$A,0),0,1000,1),MATCH($C221,OFFSET('Actual NPC (Total System)'!$C$1,MATCH("NET SYSTEM LOAD",'Actual NPC (Total System)'!$A:$A,0),0,1000,1),0),1)*$E221</f>
        <v>885.92944652439451</v>
      </c>
      <c r="L221" s="98">
        <f ca="1">INDEX(OFFSET('Actual NPC (Total System)'!J$1,MATCH("NET SYSTEM LOAD",'Actual NPC (Total System)'!$A:$A,0),0,1000,1),MATCH($C221,OFFSET('Actual NPC (Total System)'!$C$1,MATCH("NET SYSTEM LOAD",'Actual NPC (Total System)'!$A:$A,0),0,1000,1),0),1)*$E221</f>
        <v>1001.017088905233</v>
      </c>
      <c r="M221" s="98">
        <f ca="1">INDEX(OFFSET('Actual NPC (Total System)'!K$1,MATCH("NET SYSTEM LOAD",'Actual NPC (Total System)'!$A:$A,0),0,1000,1),MATCH($C221,OFFSET('Actual NPC (Total System)'!$C$1,MATCH("NET SYSTEM LOAD",'Actual NPC (Total System)'!$A:$A,0),0,1000,1),0),1)*$E221</f>
        <v>1124.7795847073435</v>
      </c>
      <c r="N221" s="98">
        <f ca="1">INDEX(OFFSET('Actual NPC (Total System)'!L$1,MATCH("NET SYSTEM LOAD",'Actual NPC (Total System)'!$A:$A,0),0,1000,1),MATCH($C221,OFFSET('Actual NPC (Total System)'!$C$1,MATCH("NET SYSTEM LOAD",'Actual NPC (Total System)'!$A:$A,0),0,1000,1),0),1)*$E221</f>
        <v>775.88197616560296</v>
      </c>
      <c r="O221" s="98">
        <f ca="1">INDEX(OFFSET('Actual NPC (Total System)'!M$1,MATCH("NET SYSTEM LOAD",'Actual NPC (Total System)'!$A:$A,0),0,1000,1),MATCH($C221,OFFSET('Actual NPC (Total System)'!$C$1,MATCH("NET SYSTEM LOAD",'Actual NPC (Total System)'!$A:$A,0),0,1000,1),0),1)*$E221</f>
        <v>637.5012016138428</v>
      </c>
      <c r="P221" s="98">
        <f ca="1">INDEX(OFFSET('Actual NPC (Total System)'!N$1,MATCH("NET SYSTEM LOAD",'Actual NPC (Total System)'!$A:$A,0),0,1000,1),MATCH($C221,OFFSET('Actual NPC (Total System)'!$C$1,MATCH("NET SYSTEM LOAD",'Actual NPC (Total System)'!$A:$A,0),0,1000,1),0),1)*$E221</f>
        <v>514.03254172709728</v>
      </c>
      <c r="Q221" s="98">
        <f ca="1">INDEX(OFFSET('Actual NPC (Total System)'!O$1,MATCH("NET SYSTEM LOAD",'Actual NPC (Total System)'!$A:$A,0),0,1000,1),MATCH($C221,OFFSET('Actual NPC (Total System)'!$C$1,MATCH("NET SYSTEM LOAD",'Actual NPC (Total System)'!$A:$A,0),0,1000,1),0),1)*$E221</f>
        <v>287.27804253370766</v>
      </c>
      <c r="R221" s="98">
        <f ca="1">INDEX(OFFSET('Actual NPC (Total System)'!P$1,MATCH("NET SYSTEM LOAD",'Actual NPC (Total System)'!$A:$A,0),0,1000,1),MATCH($C221,OFFSET('Actual NPC (Total System)'!$C$1,MATCH("NET SYSTEM LOAD",'Actual NPC (Total System)'!$A:$A,0),0,1000,1),0),1)*$E221</f>
        <v>177.32157850530044</v>
      </c>
      <c r="S221" s="7"/>
    </row>
    <row r="222" spans="1:19" ht="12.75">
      <c r="A222" s="15"/>
      <c r="C222" s="22" t="s">
        <v>223</v>
      </c>
      <c r="D222" s="211" t="s">
        <v>169</v>
      </c>
      <c r="E222" s="210">
        <f>VLOOKUP(D222,'Actual Factors'!$A$4:$B$9,2,FALSE)</f>
        <v>0</v>
      </c>
      <c r="F222" s="91">
        <f t="shared" ref="F222" ca="1" si="61">SUM(G222:R222)</f>
        <v>0</v>
      </c>
      <c r="G222" s="98">
        <f ca="1">INDEX(OFFSET('Actual NPC (Total System)'!E$1,MATCH("NET SYSTEM LOAD",'Actual NPC (Total System)'!$A:$A,0),0,1000,1),MATCH($C222,OFFSET('Actual NPC (Total System)'!$C$1,MATCH("NET SYSTEM LOAD",'Actual NPC (Total System)'!$A:$A,0),0,1000,1),0),1)*$E222</f>
        <v>0</v>
      </c>
      <c r="H222" s="98">
        <f ca="1">INDEX(OFFSET('Actual NPC (Total System)'!F$1,MATCH("NET SYSTEM LOAD",'Actual NPC (Total System)'!$A:$A,0),0,1000,1),MATCH($C222,OFFSET('Actual NPC (Total System)'!$C$1,MATCH("NET SYSTEM LOAD",'Actual NPC (Total System)'!$A:$A,0),0,1000,1),0),1)*$E222</f>
        <v>0</v>
      </c>
      <c r="I222" s="98">
        <f ca="1">INDEX(OFFSET('Actual NPC (Total System)'!G$1,MATCH("NET SYSTEM LOAD",'Actual NPC (Total System)'!$A:$A,0),0,1000,1),MATCH($C222,OFFSET('Actual NPC (Total System)'!$C$1,MATCH("NET SYSTEM LOAD",'Actual NPC (Total System)'!$A:$A,0),0,1000,1),0),1)*$E222</f>
        <v>0</v>
      </c>
      <c r="J222" s="98">
        <f ca="1">INDEX(OFFSET('Actual NPC (Total System)'!H$1,MATCH("NET SYSTEM LOAD",'Actual NPC (Total System)'!$A:$A,0),0,1000,1),MATCH($C222,OFFSET('Actual NPC (Total System)'!$C$1,MATCH("NET SYSTEM LOAD",'Actual NPC (Total System)'!$A:$A,0),0,1000,1),0),1)*$E222</f>
        <v>0</v>
      </c>
      <c r="K222" s="98">
        <f ca="1">INDEX(OFFSET('Actual NPC (Total System)'!I$1,MATCH("NET SYSTEM LOAD",'Actual NPC (Total System)'!$A:$A,0),0,1000,1),MATCH($C222,OFFSET('Actual NPC (Total System)'!$C$1,MATCH("NET SYSTEM LOAD",'Actual NPC (Total System)'!$A:$A,0),0,1000,1),0),1)*$E222</f>
        <v>0</v>
      </c>
      <c r="L222" s="98">
        <f ca="1">INDEX(OFFSET('Actual NPC (Total System)'!J$1,MATCH("NET SYSTEM LOAD",'Actual NPC (Total System)'!$A:$A,0),0,1000,1),MATCH($C222,OFFSET('Actual NPC (Total System)'!$C$1,MATCH("NET SYSTEM LOAD",'Actual NPC (Total System)'!$A:$A,0),0,1000,1),0),1)*$E222</f>
        <v>0</v>
      </c>
      <c r="M222" s="98">
        <f ca="1">INDEX(OFFSET('Actual NPC (Total System)'!K$1,MATCH("NET SYSTEM LOAD",'Actual NPC (Total System)'!$A:$A,0),0,1000,1),MATCH($C222,OFFSET('Actual NPC (Total System)'!$C$1,MATCH("NET SYSTEM LOAD",'Actual NPC (Total System)'!$A:$A,0),0,1000,1),0),1)*$E222</f>
        <v>0</v>
      </c>
      <c r="N222" s="98">
        <f ca="1">INDEX(OFFSET('Actual NPC (Total System)'!L$1,MATCH("NET SYSTEM LOAD",'Actual NPC (Total System)'!$A:$A,0),0,1000,1),MATCH($C222,OFFSET('Actual NPC (Total System)'!$C$1,MATCH("NET SYSTEM LOAD",'Actual NPC (Total System)'!$A:$A,0),0,1000,1),0),1)*$E222</f>
        <v>0</v>
      </c>
      <c r="O222" s="98">
        <f ca="1">INDEX(OFFSET('Actual NPC (Total System)'!M$1,MATCH("NET SYSTEM LOAD",'Actual NPC (Total System)'!$A:$A,0),0,1000,1),MATCH($C222,OFFSET('Actual NPC (Total System)'!$C$1,MATCH("NET SYSTEM LOAD",'Actual NPC (Total System)'!$A:$A,0),0,1000,1),0),1)*$E222</f>
        <v>0</v>
      </c>
      <c r="P222" s="98">
        <f ca="1">INDEX(OFFSET('Actual NPC (Total System)'!N$1,MATCH("NET SYSTEM LOAD",'Actual NPC (Total System)'!$A:$A,0),0,1000,1),MATCH($C222,OFFSET('Actual NPC (Total System)'!$C$1,MATCH("NET SYSTEM LOAD",'Actual NPC (Total System)'!$A:$A,0),0,1000,1),0),1)*$E222</f>
        <v>0</v>
      </c>
      <c r="Q222" s="98">
        <f ca="1">INDEX(OFFSET('Actual NPC (Total System)'!O$1,MATCH("NET SYSTEM LOAD",'Actual NPC (Total System)'!$A:$A,0),0,1000,1),MATCH($C222,OFFSET('Actual NPC (Total System)'!$C$1,MATCH("NET SYSTEM LOAD",'Actual NPC (Total System)'!$A:$A,0),0,1000,1),0),1)*$E222</f>
        <v>0</v>
      </c>
      <c r="R222" s="98">
        <f ca="1">INDEX(OFFSET('Actual NPC (Total System)'!P$1,MATCH("NET SYSTEM LOAD",'Actual NPC (Total System)'!$A:$A,0),0,1000,1),MATCH($C222,OFFSET('Actual NPC (Total System)'!$C$1,MATCH("NET SYSTEM LOAD",'Actual NPC (Total System)'!$A:$A,0),0,1000,1),0),1)*$E222</f>
        <v>0</v>
      </c>
      <c r="S222" s="7"/>
    </row>
    <row r="223" spans="1:19" ht="12.75">
      <c r="A223" s="22"/>
      <c r="C223" s="22" t="s">
        <v>161</v>
      </c>
      <c r="D223" s="211" t="s">
        <v>195</v>
      </c>
      <c r="E223" s="210">
        <f>VLOOKUP(D223,'Actual Factors'!$A$4:$B$9,2,FALSE)</f>
        <v>7.7386335360771719E-2</v>
      </c>
      <c r="F223" s="91">
        <f t="shared" ca="1" si="58"/>
        <v>15414.873410633696</v>
      </c>
      <c r="G223" s="98">
        <f ca="1">INDEX(OFFSET('Actual NPC (Total System)'!E$1,MATCH("NET SYSTEM LOAD",'Actual NPC (Total System)'!$A:$A,0),0,1000,1),MATCH($C223,OFFSET('Actual NPC (Total System)'!$C$1,MATCH("NET SYSTEM LOAD",'Actual NPC (Total System)'!$A:$A,0),0,1000,1),0),1)*$E223</f>
        <v>641.634483171797</v>
      </c>
      <c r="H223" s="98">
        <f ca="1">INDEX(OFFSET('Actual NPC (Total System)'!F$1,MATCH("NET SYSTEM LOAD",'Actual NPC (Total System)'!$A:$A,0),0,1000,1),MATCH($C223,OFFSET('Actual NPC (Total System)'!$C$1,MATCH("NET SYSTEM LOAD",'Actual NPC (Total System)'!$A:$A,0),0,1000,1),0),1)*$E223</f>
        <v>1061.2546897363929</v>
      </c>
      <c r="I223" s="98">
        <f ca="1">INDEX(OFFSET('Actual NPC (Total System)'!G$1,MATCH("NET SYSTEM LOAD",'Actual NPC (Total System)'!$A:$A,0),0,1000,1),MATCH($C223,OFFSET('Actual NPC (Total System)'!$C$1,MATCH("NET SYSTEM LOAD",'Actual NPC (Total System)'!$A:$A,0),0,1000,1),0),1)*$E223</f>
        <v>1115.6102326031164</v>
      </c>
      <c r="J223" s="98">
        <f ca="1">INDEX(OFFSET('Actual NPC (Total System)'!H$1,MATCH("NET SYSTEM LOAD",'Actual NPC (Total System)'!$A:$A,0),0,1000,1),MATCH($C223,OFFSET('Actual NPC (Total System)'!$C$1,MATCH("NET SYSTEM LOAD",'Actual NPC (Total System)'!$A:$A,0),0,1000,1),0),1)*$E223</f>
        <v>1641.2982398442405</v>
      </c>
      <c r="K223" s="98">
        <f ca="1">INDEX(OFFSET('Actual NPC (Total System)'!I$1,MATCH("NET SYSTEM LOAD",'Actual NPC (Total System)'!$A:$A,0),0,1000,1),MATCH($C223,OFFSET('Actual NPC (Total System)'!$C$1,MATCH("NET SYSTEM LOAD",'Actual NPC (Total System)'!$A:$A,0),0,1000,1),0),1)*$E223</f>
        <v>1513.7727560988776</v>
      </c>
      <c r="L223" s="98">
        <f ca="1">INDEX(OFFSET('Actual NPC (Total System)'!J$1,MATCH("NET SYSTEM LOAD",'Actual NPC (Total System)'!$A:$A,0),0,1000,1),MATCH($C223,OFFSET('Actual NPC (Total System)'!$C$1,MATCH("NET SYSTEM LOAD",'Actual NPC (Total System)'!$A:$A,0),0,1000,1),0),1)*$E223</f>
        <v>1495.0871289490012</v>
      </c>
      <c r="M223" s="98">
        <f ca="1">INDEX(OFFSET('Actual NPC (Total System)'!K$1,MATCH("NET SYSTEM LOAD",'Actual NPC (Total System)'!$A:$A,0),0,1000,1),MATCH($C223,OFFSET('Actual NPC (Total System)'!$C$1,MATCH("NET SYSTEM LOAD",'Actual NPC (Total System)'!$A:$A,0),0,1000,1),0),1)*$E223</f>
        <v>1898.4585266778959</v>
      </c>
      <c r="N223" s="98">
        <f ca="1">INDEX(OFFSET('Actual NPC (Total System)'!L$1,MATCH("NET SYSTEM LOAD",'Actual NPC (Total System)'!$A:$A,0),0,1000,1),MATCH($C223,OFFSET('Actual NPC (Total System)'!$C$1,MATCH("NET SYSTEM LOAD",'Actual NPC (Total System)'!$A:$A,0),0,1000,1),0),1)*$E223</f>
        <v>1481.387116454742</v>
      </c>
      <c r="O223" s="98">
        <f ca="1">INDEX(OFFSET('Actual NPC (Total System)'!M$1,MATCH("NET SYSTEM LOAD",'Actual NPC (Total System)'!$A:$A,0),0,1000,1),MATCH($C223,OFFSET('Actual NPC (Total System)'!$C$1,MATCH("NET SYSTEM LOAD",'Actual NPC (Total System)'!$A:$A,0),0,1000,1),0),1)*$E223</f>
        <v>1511.4842100032533</v>
      </c>
      <c r="P223" s="98">
        <f ca="1">INDEX(OFFSET('Actual NPC (Total System)'!N$1,MATCH("NET SYSTEM LOAD",'Actual NPC (Total System)'!$A:$A,0),0,1000,1),MATCH($C223,OFFSET('Actual NPC (Total System)'!$C$1,MATCH("NET SYSTEM LOAD",'Actual NPC (Total System)'!$A:$A,0),0,1000,1),0),1)*$E223</f>
        <v>1367.5467870272485</v>
      </c>
      <c r="Q223" s="98">
        <f ca="1">INDEX(OFFSET('Actual NPC (Total System)'!O$1,MATCH("NET SYSTEM LOAD",'Actual NPC (Total System)'!$A:$A,0),0,1000,1),MATCH($C223,OFFSET('Actual NPC (Total System)'!$C$1,MATCH("NET SYSTEM LOAD",'Actual NPC (Total System)'!$A:$A,0),0,1000,1),0),1)*$E223</f>
        <v>883.92475350687369</v>
      </c>
      <c r="R223" s="98">
        <f ca="1">INDEX(OFFSET('Actual NPC (Total System)'!P$1,MATCH("NET SYSTEM LOAD",'Actual NPC (Total System)'!$A:$A,0),0,1000,1),MATCH($C223,OFFSET('Actual NPC (Total System)'!$C$1,MATCH("NET SYSTEM LOAD",'Actual NPC (Total System)'!$A:$A,0),0,1000,1),0),1)*$E223</f>
        <v>803.4144865602583</v>
      </c>
      <c r="S223" s="7"/>
    </row>
    <row r="224" spans="1:19" ht="12.75">
      <c r="A224" s="22"/>
      <c r="C224" s="22" t="s">
        <v>162</v>
      </c>
      <c r="D224" s="211" t="s">
        <v>194</v>
      </c>
      <c r="E224" s="210">
        <f>VLOOKUP(D224,'Actual Factors'!$A$4:$B$9,2,FALSE)</f>
        <v>7.1842025612899998E-2</v>
      </c>
      <c r="F224" s="91">
        <f t="shared" ca="1" si="58"/>
        <v>12.203933292964791</v>
      </c>
      <c r="G224" s="98">
        <f ca="1">INDEX(OFFSET('Actual NPC (Total System)'!E$1,MATCH("NET SYSTEM LOAD",'Actual NPC (Total System)'!$A:$A,0),0,1000,1),MATCH($C224,OFFSET('Actual NPC (Total System)'!$C$1,MATCH("NET SYSTEM LOAD",'Actual NPC (Total System)'!$A:$A,0),0,1000,1),0),1)*$E224</f>
        <v>1.3243583076759873</v>
      </c>
      <c r="H224" s="98">
        <f ca="1">INDEX(OFFSET('Actual NPC (Total System)'!F$1,MATCH("NET SYSTEM LOAD",'Actual NPC (Total System)'!$A:$A,0),0,1000,1),MATCH($C224,OFFSET('Actual NPC (Total System)'!$C$1,MATCH("NET SYSTEM LOAD",'Actual NPC (Total System)'!$A:$A,0),0,1000,1),0),1)*$E224</f>
        <v>1.3565252441708453</v>
      </c>
      <c r="I224" s="98">
        <f ca="1">INDEX(OFFSET('Actual NPC (Total System)'!G$1,MATCH("NET SYSTEM LOAD",'Actual NPC (Total System)'!$A:$A,0),0,1000,1),MATCH($C224,OFFSET('Actual NPC (Total System)'!$C$1,MATCH("NET SYSTEM LOAD",'Actual NPC (Total System)'!$A:$A,0),0,1000,1),0),1)*$E224</f>
        <v>1.0840665675841086</v>
      </c>
      <c r="J224" s="98">
        <f ca="1">INDEX(OFFSET('Actual NPC (Total System)'!H$1,MATCH("NET SYSTEM LOAD",'Actual NPC (Total System)'!$A:$A,0),0,1000,1),MATCH($C224,OFFSET('Actual NPC (Total System)'!$C$1,MATCH("NET SYSTEM LOAD",'Actual NPC (Total System)'!$A:$A,0),0,1000,1),0),1)*$E224</f>
        <v>1.2430826018681305</v>
      </c>
      <c r="K224" s="98">
        <f ca="1">INDEX(OFFSET('Actual NPC (Total System)'!I$1,MATCH("NET SYSTEM LOAD",'Actual NPC (Total System)'!$A:$A,0),0,1000,1),MATCH($C224,OFFSET('Actual NPC (Total System)'!$C$1,MATCH("NET SYSTEM LOAD",'Actual NPC (Total System)'!$A:$A,0),0,1000,1),0),1)*$E224</f>
        <v>0.82373048566248197</v>
      </c>
      <c r="L224" s="98">
        <f ca="1">INDEX(OFFSET('Actual NPC (Total System)'!J$1,MATCH("NET SYSTEM LOAD",'Actual NPC (Total System)'!$A:$A,0),0,1000,1),MATCH($C224,OFFSET('Actual NPC (Total System)'!$C$1,MATCH("NET SYSTEM LOAD",'Actual NPC (Total System)'!$A:$A,0),0,1000,1),0),1)*$E224</f>
        <v>0.60311338007471404</v>
      </c>
      <c r="M224" s="98">
        <f ca="1">INDEX(OFFSET('Actual NPC (Total System)'!K$1,MATCH("NET SYSTEM LOAD",'Actual NPC (Total System)'!$A:$A,0),0,1000,1),MATCH($C224,OFFSET('Actual NPC (Total System)'!$C$1,MATCH("NET SYSTEM LOAD",'Actual NPC (Total System)'!$A:$A,0),0,1000,1),0),1)*$E224</f>
        <v>0.77790610922759351</v>
      </c>
      <c r="N224" s="98">
        <f ca="1">INDEX(OFFSET('Actual NPC (Total System)'!L$1,MATCH("NET SYSTEM LOAD",'Actual NPC (Total System)'!$A:$A,0),0,1000,1),MATCH($C224,OFFSET('Actual NPC (Total System)'!$C$1,MATCH("NET SYSTEM LOAD",'Actual NPC (Total System)'!$A:$A,0),0,1000,1),0),1)*$E224</f>
        <v>0.96807247232289073</v>
      </c>
      <c r="O224" s="98">
        <f ca="1">INDEX(OFFSET('Actual NPC (Total System)'!M$1,MATCH("NET SYSTEM LOAD",'Actual NPC (Total System)'!$A:$A,0),0,1000,1),MATCH($C224,OFFSET('Actual NPC (Total System)'!$C$1,MATCH("NET SYSTEM LOAD",'Actual NPC (Total System)'!$A:$A,0),0,1000,1),0),1)*$E224</f>
        <v>0.8338719759673997</v>
      </c>
      <c r="P224" s="98">
        <f ca="1">INDEX(OFFSET('Actual NPC (Total System)'!N$1,MATCH("NET SYSTEM LOAD",'Actual NPC (Total System)'!$A:$A,0),0,1000,1),MATCH($C224,OFFSET('Actual NPC (Total System)'!$C$1,MATCH("NET SYSTEM LOAD",'Actual NPC (Total System)'!$A:$A,0),0,1000,1),0),1)*$E224</f>
        <v>0.76375172175004291</v>
      </c>
      <c r="Q224" s="98">
        <f ca="1">INDEX(OFFSET('Actual NPC (Total System)'!O$1,MATCH("NET SYSTEM LOAD",'Actual NPC (Total System)'!$A:$A,0),0,1000,1),MATCH($C224,OFFSET('Actual NPC (Total System)'!$C$1,MATCH("NET SYSTEM LOAD",'Actual NPC (Total System)'!$A:$A,0),0,1000,1),0),1)*$E224</f>
        <v>1.1141955284634946</v>
      </c>
      <c r="R224" s="98">
        <f ca="1">INDEX(OFFSET('Actual NPC (Total System)'!P$1,MATCH("NET SYSTEM LOAD",'Actual NPC (Total System)'!$A:$A,0),0,1000,1),MATCH($C224,OFFSET('Actual NPC (Total System)'!$C$1,MATCH("NET SYSTEM LOAD",'Actual NPC (Total System)'!$A:$A,0),0,1000,1),0),1)*$E224</f>
        <v>1.3112588981971025</v>
      </c>
      <c r="S224" s="7"/>
    </row>
    <row r="225" spans="1:19" ht="12.75">
      <c r="C225" s="22" t="s">
        <v>163</v>
      </c>
      <c r="D225" s="211" t="s">
        <v>194</v>
      </c>
      <c r="E225" s="210">
        <f>VLOOKUP(D225,'Actual Factors'!$A$4:$B$9,2,FALSE)</f>
        <v>7.1842025612899998E-2</v>
      </c>
      <c r="F225" s="91">
        <f t="shared" ca="1" si="58"/>
        <v>0</v>
      </c>
      <c r="G225" s="98">
        <f ca="1">INDEX(OFFSET('Actual NPC (Total System)'!E$1,MATCH("NET SYSTEM LOAD",'Actual NPC (Total System)'!$A:$A,0),0,1000,1),MATCH($C225,OFFSET('Actual NPC (Total System)'!$C$1,MATCH("NET SYSTEM LOAD",'Actual NPC (Total System)'!$A:$A,0),0,1000,1),0),1)*$E225</f>
        <v>0</v>
      </c>
      <c r="H225" s="98">
        <f ca="1">INDEX(OFFSET('Actual NPC (Total System)'!F$1,MATCH("NET SYSTEM LOAD",'Actual NPC (Total System)'!$A:$A,0),0,1000,1),MATCH($C225,OFFSET('Actual NPC (Total System)'!$C$1,MATCH("NET SYSTEM LOAD",'Actual NPC (Total System)'!$A:$A,0),0,1000,1),0),1)*$E225</f>
        <v>0</v>
      </c>
      <c r="I225" s="98">
        <f ca="1">INDEX(OFFSET('Actual NPC (Total System)'!G$1,MATCH("NET SYSTEM LOAD",'Actual NPC (Total System)'!$A:$A,0),0,1000,1),MATCH($C225,OFFSET('Actual NPC (Total System)'!$C$1,MATCH("NET SYSTEM LOAD",'Actual NPC (Total System)'!$A:$A,0),0,1000,1),0),1)*$E225</f>
        <v>0</v>
      </c>
      <c r="J225" s="98">
        <f ca="1">INDEX(OFFSET('Actual NPC (Total System)'!H$1,MATCH("NET SYSTEM LOAD",'Actual NPC (Total System)'!$A:$A,0),0,1000,1),MATCH($C225,OFFSET('Actual NPC (Total System)'!$C$1,MATCH("NET SYSTEM LOAD",'Actual NPC (Total System)'!$A:$A,0),0,1000,1),0),1)*$E225</f>
        <v>0</v>
      </c>
      <c r="K225" s="98">
        <f ca="1">INDEX(OFFSET('Actual NPC (Total System)'!I$1,MATCH("NET SYSTEM LOAD",'Actual NPC (Total System)'!$A:$A,0),0,1000,1),MATCH($C225,OFFSET('Actual NPC (Total System)'!$C$1,MATCH("NET SYSTEM LOAD",'Actual NPC (Total System)'!$A:$A,0),0,1000,1),0),1)*$E225</f>
        <v>0</v>
      </c>
      <c r="L225" s="98">
        <f ca="1">INDEX(OFFSET('Actual NPC (Total System)'!J$1,MATCH("NET SYSTEM LOAD",'Actual NPC (Total System)'!$A:$A,0),0,1000,1),MATCH($C225,OFFSET('Actual NPC (Total System)'!$C$1,MATCH("NET SYSTEM LOAD",'Actual NPC (Total System)'!$A:$A,0),0,1000,1),0),1)*$E225</f>
        <v>0</v>
      </c>
      <c r="M225" s="98">
        <f ca="1">INDEX(OFFSET('Actual NPC (Total System)'!K$1,MATCH("NET SYSTEM LOAD",'Actual NPC (Total System)'!$A:$A,0),0,1000,1),MATCH($C225,OFFSET('Actual NPC (Total System)'!$C$1,MATCH("NET SYSTEM LOAD",'Actual NPC (Total System)'!$A:$A,0),0,1000,1),0),1)*$E225</f>
        <v>0</v>
      </c>
      <c r="N225" s="98">
        <f ca="1">INDEX(OFFSET('Actual NPC (Total System)'!L$1,MATCH("NET SYSTEM LOAD",'Actual NPC (Total System)'!$A:$A,0),0,1000,1),MATCH($C225,OFFSET('Actual NPC (Total System)'!$C$1,MATCH("NET SYSTEM LOAD",'Actual NPC (Total System)'!$A:$A,0),0,1000,1),0),1)*$E225</f>
        <v>0</v>
      </c>
      <c r="O225" s="98">
        <f ca="1">INDEX(OFFSET('Actual NPC (Total System)'!M$1,MATCH("NET SYSTEM LOAD",'Actual NPC (Total System)'!$A:$A,0),0,1000,1),MATCH($C225,OFFSET('Actual NPC (Total System)'!$C$1,MATCH("NET SYSTEM LOAD",'Actual NPC (Total System)'!$A:$A,0),0,1000,1),0),1)*$E225</f>
        <v>0</v>
      </c>
      <c r="P225" s="98">
        <f ca="1">INDEX(OFFSET('Actual NPC (Total System)'!N$1,MATCH("NET SYSTEM LOAD",'Actual NPC (Total System)'!$A:$A,0),0,1000,1),MATCH($C225,OFFSET('Actual NPC (Total System)'!$C$1,MATCH("NET SYSTEM LOAD",'Actual NPC (Total System)'!$A:$A,0),0,1000,1),0),1)*$E225</f>
        <v>0</v>
      </c>
      <c r="Q225" s="98">
        <f ca="1">INDEX(OFFSET('Actual NPC (Total System)'!O$1,MATCH("NET SYSTEM LOAD",'Actual NPC (Total System)'!$A:$A,0),0,1000,1),MATCH($C225,OFFSET('Actual NPC (Total System)'!$C$1,MATCH("NET SYSTEM LOAD",'Actual NPC (Total System)'!$A:$A,0),0,1000,1),0),1)*$E225</f>
        <v>0</v>
      </c>
      <c r="R225" s="98">
        <f ca="1">INDEX(OFFSET('Actual NPC (Total System)'!P$1,MATCH("NET SYSTEM LOAD",'Actual NPC (Total System)'!$A:$A,0),0,1000,1),MATCH($C225,OFFSET('Actual NPC (Total System)'!$C$1,MATCH("NET SYSTEM LOAD",'Actual NPC (Total System)'!$A:$A,0),0,1000,1),0),1)*$E225</f>
        <v>0</v>
      </c>
      <c r="S225" s="7"/>
    </row>
    <row r="226" spans="1:19" ht="12.75">
      <c r="C226" s="22" t="s">
        <v>11</v>
      </c>
      <c r="D226" s="211" t="s">
        <v>195</v>
      </c>
      <c r="E226" s="210">
        <f>VLOOKUP(D226,'Actual Factors'!$A$4:$B$9,2,FALSE)</f>
        <v>7.7386335360771719E-2</v>
      </c>
      <c r="F226" s="91">
        <f t="shared" ca="1" si="58"/>
        <v>22910.9002436505</v>
      </c>
      <c r="G226" s="98">
        <f ca="1">INDEX(OFFSET('Actual NPC (Total System)'!E$1,MATCH("NET SYSTEM LOAD",'Actual NPC (Total System)'!$A:$A,0),0,1000,1),MATCH($C226,OFFSET('Actual NPC (Total System)'!$C$1,MATCH("NET SYSTEM LOAD",'Actual NPC (Total System)'!$A:$A,0),0,1000,1),0),1)*$E226</f>
        <v>2857.8089553528407</v>
      </c>
      <c r="H226" s="98">
        <f ca="1">INDEX(OFFSET('Actual NPC (Total System)'!F$1,MATCH("NET SYSTEM LOAD",'Actual NPC (Total System)'!$A:$A,0),0,1000,1),MATCH($C226,OFFSET('Actual NPC (Total System)'!$C$1,MATCH("NET SYSTEM LOAD",'Actual NPC (Total System)'!$A:$A,0),0,1000,1),0),1)*$E226</f>
        <v>3357.213931970045</v>
      </c>
      <c r="I226" s="98">
        <f ca="1">INDEX(OFFSET('Actual NPC (Total System)'!G$1,MATCH("NET SYSTEM LOAD",'Actual NPC (Total System)'!$A:$A,0),0,1000,1),MATCH($C226,OFFSET('Actual NPC (Total System)'!$C$1,MATCH("NET SYSTEM LOAD",'Actual NPC (Total System)'!$A:$A,0),0,1000,1),0),1)*$E226</f>
        <v>2264.7268137590627</v>
      </c>
      <c r="J226" s="98">
        <f ca="1">INDEX(OFFSET('Actual NPC (Total System)'!H$1,MATCH("NET SYSTEM LOAD",'Actual NPC (Total System)'!$A:$A,0),0,1000,1),MATCH($C226,OFFSET('Actual NPC (Total System)'!$C$1,MATCH("NET SYSTEM LOAD",'Actual NPC (Total System)'!$A:$A,0),0,1000,1),0),1)*$E226</f>
        <v>2200.4344785003395</v>
      </c>
      <c r="K226" s="98">
        <f ca="1">INDEX(OFFSET('Actual NPC (Total System)'!I$1,MATCH("NET SYSTEM LOAD",'Actual NPC (Total System)'!$A:$A,0),0,1000,1),MATCH($C226,OFFSET('Actual NPC (Total System)'!$C$1,MATCH("NET SYSTEM LOAD",'Actual NPC (Total System)'!$A:$A,0),0,1000,1),0),1)*$E226</f>
        <v>1113.2579975534902</v>
      </c>
      <c r="L226" s="98">
        <f ca="1">INDEX(OFFSET('Actual NPC (Total System)'!J$1,MATCH("NET SYSTEM LOAD",'Actual NPC (Total System)'!$A:$A,0),0,1000,1),MATCH($C226,OFFSET('Actual NPC (Total System)'!$C$1,MATCH("NET SYSTEM LOAD",'Actual NPC (Total System)'!$A:$A,0),0,1000,1),0),1)*$E226</f>
        <v>1158.6042232575123</v>
      </c>
      <c r="M226" s="98">
        <f ca="1">INDEX(OFFSET('Actual NPC (Total System)'!K$1,MATCH("NET SYSTEM LOAD",'Actual NPC (Total System)'!$A:$A,0),0,1000,1),MATCH($C226,OFFSET('Actual NPC (Total System)'!$C$1,MATCH("NET SYSTEM LOAD",'Actual NPC (Total System)'!$A:$A,0),0,1000,1),0),1)*$E226</f>
        <v>1076.5938221999284</v>
      </c>
      <c r="N226" s="98">
        <f ca="1">INDEX(OFFSET('Actual NPC (Total System)'!L$1,MATCH("NET SYSTEM LOAD",'Actual NPC (Total System)'!$A:$A,0),0,1000,1),MATCH($C226,OFFSET('Actual NPC (Total System)'!$C$1,MATCH("NET SYSTEM LOAD",'Actual NPC (Total System)'!$A:$A,0),0,1000,1),0),1)*$E226</f>
        <v>1130.4120717402418</v>
      </c>
      <c r="O226" s="98">
        <f ca="1">INDEX(OFFSET('Actual NPC (Total System)'!M$1,MATCH("NET SYSTEM LOAD",'Actual NPC (Total System)'!$A:$A,0),0,1000,1),MATCH($C226,OFFSET('Actual NPC (Total System)'!$C$1,MATCH("NET SYSTEM LOAD",'Actual NPC (Total System)'!$A:$A,0),0,1000,1),0),1)*$E226</f>
        <v>1169.87151891337</v>
      </c>
      <c r="P226" s="98">
        <f ca="1">INDEX(OFFSET('Actual NPC (Total System)'!N$1,MATCH("NET SYSTEM LOAD",'Actual NPC (Total System)'!$A:$A,0),0,1000,1),MATCH($C226,OFFSET('Actual NPC (Total System)'!$C$1,MATCH("NET SYSTEM LOAD",'Actual NPC (Total System)'!$A:$A,0),0,1000,1),0),1)*$E226</f>
        <v>1111.0747742602921</v>
      </c>
      <c r="Q226" s="98">
        <f ca="1">INDEX(OFFSET('Actual NPC (Total System)'!O$1,MATCH("NET SYSTEM LOAD",'Actual NPC (Total System)'!$A:$A,0),0,1000,1),MATCH($C226,OFFSET('Actual NPC (Total System)'!$C$1,MATCH("NET SYSTEM LOAD",'Actual NPC (Total System)'!$A:$A,0),0,1000,1),0),1)*$E226</f>
        <v>2916.350712030905</v>
      </c>
      <c r="R226" s="98">
        <f ca="1">INDEX(OFFSET('Actual NPC (Total System)'!P$1,MATCH("NET SYSTEM LOAD",'Actual NPC (Total System)'!$A:$A,0),0,1000,1),MATCH($C226,OFFSET('Actual NPC (Total System)'!$C$1,MATCH("NET SYSTEM LOAD",'Actual NPC (Total System)'!$A:$A,0),0,1000,1),0),1)*$E226</f>
        <v>2554.550944112475</v>
      </c>
      <c r="S226" s="7"/>
    </row>
    <row r="227" spans="1:19" ht="12.75">
      <c r="C227" s="22" t="s">
        <v>91</v>
      </c>
      <c r="D227" s="211" t="s">
        <v>195</v>
      </c>
      <c r="E227" s="210">
        <f>VLOOKUP(D227,'Actual Factors'!$A$4:$B$9,2,FALSE)</f>
        <v>7.7386335360771719E-2</v>
      </c>
      <c r="F227" s="91">
        <f t="shared" ca="1" si="58"/>
        <v>19721.863688640522</v>
      </c>
      <c r="G227" s="98">
        <f ca="1">INDEX(OFFSET('Actual NPC (Total System)'!E$1,MATCH("NET SYSTEM LOAD",'Actual NPC (Total System)'!$A:$A,0),0,1000,1),MATCH($C227,OFFSET('Actual NPC (Total System)'!$C$1,MATCH("NET SYSTEM LOAD",'Actual NPC (Total System)'!$A:$A,0),0,1000,1),0),1)*$E227</f>
        <v>1866.7251764545163</v>
      </c>
      <c r="H227" s="98">
        <f ca="1">INDEX(OFFSET('Actual NPC (Total System)'!F$1,MATCH("NET SYSTEM LOAD",'Actual NPC (Total System)'!$A:$A,0),0,1000,1),MATCH($C227,OFFSET('Actual NPC (Total System)'!$C$1,MATCH("NET SYSTEM LOAD",'Actual NPC (Total System)'!$A:$A,0),0,1000,1),0),1)*$E227</f>
        <v>1097.3227581486708</v>
      </c>
      <c r="I227" s="98">
        <f ca="1">INDEX(OFFSET('Actual NPC (Total System)'!G$1,MATCH("NET SYSTEM LOAD",'Actual NPC (Total System)'!$A:$A,0),0,1000,1),MATCH($C227,OFFSET('Actual NPC (Total System)'!$C$1,MATCH("NET SYSTEM LOAD",'Actual NPC (Total System)'!$A:$A,0),0,1000,1),0),1)*$E227</f>
        <v>1341.7757443980749</v>
      </c>
      <c r="J227" s="98">
        <f ca="1">INDEX(OFFSET('Actual NPC (Total System)'!H$1,MATCH("NET SYSTEM LOAD",'Actual NPC (Total System)'!$A:$A,0),0,1000,1),MATCH($C227,OFFSET('Actual NPC (Total System)'!$C$1,MATCH("NET SYSTEM LOAD",'Actual NPC (Total System)'!$A:$A,0),0,1000,1),0),1)*$E227</f>
        <v>1687.8041771699793</v>
      </c>
      <c r="K227" s="98">
        <f ca="1">INDEX(OFFSET('Actual NPC (Total System)'!I$1,MATCH("NET SYSTEM LOAD",'Actual NPC (Total System)'!$A:$A,0),0,1000,1),MATCH($C227,OFFSET('Actual NPC (Total System)'!$C$1,MATCH("NET SYSTEM LOAD",'Actual NPC (Total System)'!$A:$A,0),0,1000,1),0),1)*$E227</f>
        <v>2047.4120545256508</v>
      </c>
      <c r="L227" s="98">
        <f ca="1">INDEX(OFFSET('Actual NPC (Total System)'!J$1,MATCH("NET SYSTEM LOAD",'Actual NPC (Total System)'!$A:$A,0),0,1000,1),MATCH($C227,OFFSET('Actual NPC (Total System)'!$C$1,MATCH("NET SYSTEM LOAD",'Actual NPC (Total System)'!$A:$A,0),0,1000,1),0),1)*$E227</f>
        <v>1899.3976098574988</v>
      </c>
      <c r="M227" s="98">
        <f ca="1">INDEX(OFFSET('Actual NPC (Total System)'!K$1,MATCH("NET SYSTEM LOAD",'Actual NPC (Total System)'!$A:$A,0),0,1000,1),MATCH($C227,OFFSET('Actual NPC (Total System)'!$C$1,MATCH("NET SYSTEM LOAD",'Actual NPC (Total System)'!$A:$A,0),0,1000,1),0),1)*$E227</f>
        <v>1515.3673789253216</v>
      </c>
      <c r="N227" s="98">
        <f ca="1">INDEX(OFFSET('Actual NPC (Total System)'!L$1,MATCH("NET SYSTEM LOAD",'Actual NPC (Total System)'!$A:$A,0),0,1000,1),MATCH($C227,OFFSET('Actual NPC (Total System)'!$C$1,MATCH("NET SYSTEM LOAD",'Actual NPC (Total System)'!$A:$A,0),0,1000,1),0),1)*$E227</f>
        <v>1568.7021960286361</v>
      </c>
      <c r="O227" s="98">
        <f ca="1">INDEX(OFFSET('Actual NPC (Total System)'!M$1,MATCH("NET SYSTEM LOAD",'Actual NPC (Total System)'!$A:$A,0),0,1000,1),MATCH($C227,OFFSET('Actual NPC (Total System)'!$C$1,MATCH("NET SYSTEM LOAD",'Actual NPC (Total System)'!$A:$A,0),0,1000,1),0),1)*$E227</f>
        <v>1500.706460304888</v>
      </c>
      <c r="P227" s="98">
        <f ca="1">INDEX(OFFSET('Actual NPC (Total System)'!N$1,MATCH("NET SYSTEM LOAD",'Actual NPC (Total System)'!$A:$A,0),0,1000,1),MATCH($C227,OFFSET('Actual NPC (Total System)'!$C$1,MATCH("NET SYSTEM LOAD",'Actual NPC (Total System)'!$A:$A,0),0,1000,1),0),1)*$E227</f>
        <v>1419.4594754456382</v>
      </c>
      <c r="Q227" s="98">
        <f ca="1">INDEX(OFFSET('Actual NPC (Total System)'!O$1,MATCH("NET SYSTEM LOAD",'Actual NPC (Total System)'!$A:$A,0),0,1000,1),MATCH($C227,OFFSET('Actual NPC (Total System)'!$C$1,MATCH("NET SYSTEM LOAD",'Actual NPC (Total System)'!$A:$A,0),0,1000,1),0),1)*$E227</f>
        <v>1646.3870878712296</v>
      </c>
      <c r="R227" s="98">
        <f ca="1">INDEX(OFFSET('Actual NPC (Total System)'!P$1,MATCH("NET SYSTEM LOAD",'Actual NPC (Total System)'!$A:$A,0),0,1000,1),MATCH($C227,OFFSET('Actual NPC (Total System)'!$C$1,MATCH("NET SYSTEM LOAD",'Actual NPC (Total System)'!$A:$A,0),0,1000,1),0),1)*$E227</f>
        <v>2130.8035695104181</v>
      </c>
      <c r="S227" s="7"/>
    </row>
    <row r="228" spans="1:19" ht="12.75">
      <c r="C228" s="22" t="s">
        <v>92</v>
      </c>
      <c r="D228" s="211" t="s">
        <v>195</v>
      </c>
      <c r="E228" s="210">
        <f>VLOOKUP(D228,'Actual Factors'!$A$4:$B$9,2,FALSE)</f>
        <v>7.7386335360771719E-2</v>
      </c>
      <c r="F228" s="91">
        <f t="shared" ca="1" si="58"/>
        <v>10419.247130037684</v>
      </c>
      <c r="G228" s="98">
        <f ca="1">INDEX(OFFSET('Actual NPC (Total System)'!E$1,MATCH("NET SYSTEM LOAD",'Actual NPC (Total System)'!$A:$A,0),0,1000,1),MATCH($C228,OFFSET('Actual NPC (Total System)'!$C$1,MATCH("NET SYSTEM LOAD",'Actual NPC (Total System)'!$A:$A,0),0,1000,1),0),1)*$E228</f>
        <v>711.28264931450371</v>
      </c>
      <c r="H228" s="98">
        <f ca="1">INDEX(OFFSET('Actual NPC (Total System)'!F$1,MATCH("NET SYSTEM LOAD",'Actual NPC (Total System)'!$A:$A,0),0,1000,1),MATCH($C228,OFFSET('Actual NPC (Total System)'!$C$1,MATCH("NET SYSTEM LOAD",'Actual NPC (Total System)'!$A:$A,0),0,1000,1),0),1)*$E228</f>
        <v>1055.8293659232554</v>
      </c>
      <c r="I228" s="98">
        <f ca="1">INDEX(OFFSET('Actual NPC (Total System)'!G$1,MATCH("NET SYSTEM LOAD",'Actual NPC (Total System)'!$A:$A,0),0,1000,1),MATCH($C228,OFFSET('Actual NPC (Total System)'!$C$1,MATCH("NET SYSTEM LOAD",'Actual NPC (Total System)'!$A:$A,0),0,1000,1),0),1)*$E228</f>
        <v>1597.8956493391399</v>
      </c>
      <c r="J228" s="98">
        <f ca="1">INDEX(OFFSET('Actual NPC (Total System)'!H$1,MATCH("NET SYSTEM LOAD",'Actual NPC (Total System)'!$A:$A,0),0,1000,1),MATCH($C228,OFFSET('Actual NPC (Total System)'!$C$1,MATCH("NET SYSTEM LOAD",'Actual NPC (Total System)'!$A:$A,0),0,1000,1),0),1)*$E228</f>
        <v>1050.3100177126544</v>
      </c>
      <c r="K228" s="98">
        <f ca="1">INDEX(OFFSET('Actual NPC (Total System)'!I$1,MATCH("NET SYSTEM LOAD",'Actual NPC (Total System)'!$A:$A,0),0,1000,1),MATCH($C228,OFFSET('Actual NPC (Total System)'!$C$1,MATCH("NET SYSTEM LOAD",'Actual NPC (Total System)'!$A:$A,0),0,1000,1),0),1)*$E228</f>
        <v>671.1763297640947</v>
      </c>
      <c r="L228" s="98">
        <f ca="1">INDEX(OFFSET('Actual NPC (Total System)'!J$1,MATCH("NET SYSTEM LOAD",'Actual NPC (Total System)'!$A:$A,0),0,1000,1),MATCH($C228,OFFSET('Actual NPC (Total System)'!$C$1,MATCH("NET SYSTEM LOAD",'Actual NPC (Total System)'!$A:$A,0),0,1000,1),0),1)*$E228</f>
        <v>508.84618691755372</v>
      </c>
      <c r="M228" s="98">
        <f ca="1">INDEX(OFFSET('Actual NPC (Total System)'!K$1,MATCH("NET SYSTEM LOAD",'Actual NPC (Total System)'!$A:$A,0),0,1000,1),MATCH($C228,OFFSET('Actual NPC (Total System)'!$C$1,MATCH("NET SYSTEM LOAD",'Actual NPC (Total System)'!$A:$A,0),0,1000,1),0),1)*$E228</f>
        <v>799.56443898972452</v>
      </c>
      <c r="N228" s="98">
        <f ca="1">INDEX(OFFSET('Actual NPC (Total System)'!L$1,MATCH("NET SYSTEM LOAD",'Actual NPC (Total System)'!$A:$A,0),0,1000,1),MATCH($C228,OFFSET('Actual NPC (Total System)'!$C$1,MATCH("NET SYSTEM LOAD",'Actual NPC (Total System)'!$A:$A,0),0,1000,1),0),1)*$E228</f>
        <v>849.0381422765488</v>
      </c>
      <c r="O228" s="98">
        <f ca="1">INDEX(OFFSET('Actual NPC (Total System)'!M$1,MATCH("NET SYSTEM LOAD",'Actual NPC (Total System)'!$A:$A,0),0,1000,1),MATCH($C228,OFFSET('Actual NPC (Total System)'!$C$1,MATCH("NET SYSTEM LOAD",'Actual NPC (Total System)'!$A:$A,0),0,1000,1),0),1)*$E228</f>
        <v>680.43266410926742</v>
      </c>
      <c r="P228" s="98">
        <f ca="1">INDEX(OFFSET('Actual NPC (Total System)'!N$1,MATCH("NET SYSTEM LOAD",'Actual NPC (Total System)'!$A:$A,0),0,1000,1),MATCH($C228,OFFSET('Actual NPC (Total System)'!$C$1,MATCH("NET SYSTEM LOAD",'Actual NPC (Total System)'!$A:$A,0),0,1000,1),0),1)*$E228</f>
        <v>736.27154825218588</v>
      </c>
      <c r="Q228" s="98">
        <f ca="1">INDEX(OFFSET('Actual NPC (Total System)'!O$1,MATCH("NET SYSTEM LOAD",'Actual NPC (Total System)'!$A:$A,0),0,1000,1),MATCH($C228,OFFSET('Actual NPC (Total System)'!$C$1,MATCH("NET SYSTEM LOAD",'Actual NPC (Total System)'!$A:$A,0),0,1000,1),0),1)*$E228</f>
        <v>918.1073038580862</v>
      </c>
      <c r="R228" s="98">
        <f ca="1">INDEX(OFFSET('Actual NPC (Total System)'!P$1,MATCH("NET SYSTEM LOAD",'Actual NPC (Total System)'!$A:$A,0),0,1000,1),MATCH($C228,OFFSET('Actual NPC (Total System)'!$C$1,MATCH("NET SYSTEM LOAD",'Actual NPC (Total System)'!$A:$A,0),0,1000,1),0),1)*$E228</f>
        <v>840.49283358067089</v>
      </c>
      <c r="S228" s="7"/>
    </row>
    <row r="229" spans="1:19" ht="12.75">
      <c r="C229" s="22"/>
      <c r="D229" s="20"/>
      <c r="E229" s="41"/>
      <c r="F229" s="118"/>
      <c r="G229" s="118"/>
      <c r="H229" s="118"/>
      <c r="I229" s="118"/>
      <c r="J229" s="118"/>
      <c r="K229" s="118"/>
      <c r="L229" s="118"/>
      <c r="M229" s="118"/>
      <c r="N229" s="118"/>
      <c r="O229" s="118"/>
      <c r="P229" s="118"/>
      <c r="Q229" s="118"/>
      <c r="R229" s="118"/>
      <c r="S229" s="7"/>
    </row>
    <row r="230" spans="1:19" ht="12.75">
      <c r="C230" s="22" t="s">
        <v>93</v>
      </c>
      <c r="D230" s="20"/>
      <c r="E230" s="41"/>
      <c r="F230" s="91">
        <f ca="1">SUM(G230:R230)</f>
        <v>250487.08308047225</v>
      </c>
      <c r="G230" s="91">
        <f t="shared" ref="G230:R230" ca="1" si="62">SUM(G200:G228)</f>
        <v>20774.663274293394</v>
      </c>
      <c r="H230" s="91">
        <f t="shared" ca="1" si="62"/>
        <v>22413.418895296159</v>
      </c>
      <c r="I230" s="91">
        <f t="shared" ca="1" si="62"/>
        <v>20276.195490228085</v>
      </c>
      <c r="J230" s="91">
        <f t="shared" ca="1" si="62"/>
        <v>23384.421436013996</v>
      </c>
      <c r="K230" s="91">
        <f t="shared" ca="1" si="62"/>
        <v>21084.307843716913</v>
      </c>
      <c r="L230" s="91">
        <f t="shared" ca="1" si="62"/>
        <v>20666.341746373662</v>
      </c>
      <c r="M230" s="91">
        <f t="shared" ca="1" si="62"/>
        <v>21353.039140384706</v>
      </c>
      <c r="N230" s="91">
        <f t="shared" ca="1" si="62"/>
        <v>20009.501923826167</v>
      </c>
      <c r="O230" s="91">
        <f t="shared" ca="1" si="62"/>
        <v>19131.641202347466</v>
      </c>
      <c r="P230" s="91">
        <f t="shared" ca="1" si="62"/>
        <v>16961.513417159695</v>
      </c>
      <c r="Q230" s="91">
        <f t="shared" ca="1" si="62"/>
        <v>22517.875984622551</v>
      </c>
      <c r="R230" s="91">
        <f t="shared" ca="1" si="62"/>
        <v>21914.162726209448</v>
      </c>
      <c r="S230" s="7"/>
    </row>
    <row r="231" spans="1:19" ht="12.75">
      <c r="C231" s="22"/>
      <c r="D231" s="20"/>
      <c r="E231" s="41"/>
      <c r="F231" s="91"/>
      <c r="G231" s="98"/>
      <c r="H231" s="98"/>
      <c r="I231" s="98"/>
      <c r="J231" s="98"/>
      <c r="K231" s="98"/>
      <c r="L231" s="98"/>
      <c r="M231" s="98"/>
      <c r="N231" s="98"/>
      <c r="O231" s="98"/>
      <c r="P231" s="98"/>
      <c r="Q231" s="98"/>
      <c r="R231" s="98"/>
      <c r="S231" s="7"/>
    </row>
    <row r="232" spans="1:19" ht="12.75">
      <c r="A232" s="33"/>
      <c r="B232" s="14" t="s">
        <v>12</v>
      </c>
      <c r="C232" s="22"/>
      <c r="D232" s="20"/>
      <c r="E232" s="41"/>
      <c r="F232" s="91"/>
      <c r="G232" s="98"/>
      <c r="H232" s="98"/>
      <c r="I232" s="98"/>
      <c r="J232" s="98"/>
      <c r="K232" s="98"/>
      <c r="L232" s="98"/>
      <c r="M232" s="98"/>
      <c r="N232" s="98"/>
      <c r="O232" s="98"/>
      <c r="P232" s="98"/>
      <c r="Q232" s="98"/>
      <c r="R232" s="98"/>
      <c r="S232" s="7"/>
    </row>
    <row r="233" spans="1:19" ht="12.75">
      <c r="A233" s="33"/>
      <c r="B233" s="33"/>
      <c r="C233" s="22" t="s">
        <v>13</v>
      </c>
      <c r="D233" s="211" t="s">
        <v>169</v>
      </c>
      <c r="E233" s="210">
        <f>VLOOKUP(D233,'Actual Factors'!$A$4:$B$9,2,FALSE)</f>
        <v>0</v>
      </c>
      <c r="F233" s="91">
        <f t="shared" ref="F233:F235" ca="1" si="63">SUM(G233:R233)</f>
        <v>0</v>
      </c>
      <c r="G233" s="98">
        <f ca="1">INDEX(OFFSET('Actual NPC (Total System)'!E$1,MATCH("NET SYSTEM LOAD",'Actual NPC (Total System)'!$A:$A,0),0,1000,1),MATCH($C233,OFFSET('Actual NPC (Total System)'!$C$1,MATCH("NET SYSTEM LOAD",'Actual NPC (Total System)'!$A:$A,0),0,1000,1),0),1)*$E233</f>
        <v>0</v>
      </c>
      <c r="H233" s="98">
        <f ca="1">INDEX(OFFSET('Actual NPC (Total System)'!F$1,MATCH("NET SYSTEM LOAD",'Actual NPC (Total System)'!$A:$A,0),0,1000,1),MATCH($C233,OFFSET('Actual NPC (Total System)'!$C$1,MATCH("NET SYSTEM LOAD",'Actual NPC (Total System)'!$A:$A,0),0,1000,1),0),1)*$E233</f>
        <v>0</v>
      </c>
      <c r="I233" s="98">
        <f ca="1">INDEX(OFFSET('Actual NPC (Total System)'!G$1,MATCH("NET SYSTEM LOAD",'Actual NPC (Total System)'!$A:$A,0),0,1000,1),MATCH($C233,OFFSET('Actual NPC (Total System)'!$C$1,MATCH("NET SYSTEM LOAD",'Actual NPC (Total System)'!$A:$A,0),0,1000,1),0),1)*$E233</f>
        <v>0</v>
      </c>
      <c r="J233" s="98">
        <f ca="1">INDEX(OFFSET('Actual NPC (Total System)'!H$1,MATCH("NET SYSTEM LOAD",'Actual NPC (Total System)'!$A:$A,0),0,1000,1),MATCH($C233,OFFSET('Actual NPC (Total System)'!$C$1,MATCH("NET SYSTEM LOAD",'Actual NPC (Total System)'!$A:$A,0),0,1000,1),0),1)*$E233</f>
        <v>0</v>
      </c>
      <c r="K233" s="98">
        <f ca="1">INDEX(OFFSET('Actual NPC (Total System)'!I$1,MATCH("NET SYSTEM LOAD",'Actual NPC (Total System)'!$A:$A,0),0,1000,1),MATCH($C233,OFFSET('Actual NPC (Total System)'!$C$1,MATCH("NET SYSTEM LOAD",'Actual NPC (Total System)'!$A:$A,0),0,1000,1),0),1)*$E233</f>
        <v>0</v>
      </c>
      <c r="L233" s="98">
        <f ca="1">INDEX(OFFSET('Actual NPC (Total System)'!J$1,MATCH("NET SYSTEM LOAD",'Actual NPC (Total System)'!$A:$A,0),0,1000,1),MATCH($C233,OFFSET('Actual NPC (Total System)'!$C$1,MATCH("NET SYSTEM LOAD",'Actual NPC (Total System)'!$A:$A,0),0,1000,1),0),1)*$E233</f>
        <v>0</v>
      </c>
      <c r="M233" s="98">
        <f ca="1">INDEX(OFFSET('Actual NPC (Total System)'!K$1,MATCH("NET SYSTEM LOAD",'Actual NPC (Total System)'!$A:$A,0),0,1000,1),MATCH($C233,OFFSET('Actual NPC (Total System)'!$C$1,MATCH("NET SYSTEM LOAD",'Actual NPC (Total System)'!$A:$A,0),0,1000,1),0),1)*$E233</f>
        <v>0</v>
      </c>
      <c r="N233" s="98">
        <f ca="1">INDEX(OFFSET('Actual NPC (Total System)'!L$1,MATCH("NET SYSTEM LOAD",'Actual NPC (Total System)'!$A:$A,0),0,1000,1),MATCH($C233,OFFSET('Actual NPC (Total System)'!$C$1,MATCH("NET SYSTEM LOAD",'Actual NPC (Total System)'!$A:$A,0),0,1000,1),0),1)*$E233</f>
        <v>0</v>
      </c>
      <c r="O233" s="98">
        <f ca="1">INDEX(OFFSET('Actual NPC (Total System)'!M$1,MATCH("NET SYSTEM LOAD",'Actual NPC (Total System)'!$A:$A,0),0,1000,1),MATCH($C233,OFFSET('Actual NPC (Total System)'!$C$1,MATCH("NET SYSTEM LOAD",'Actual NPC (Total System)'!$A:$A,0),0,1000,1),0),1)*$E233</f>
        <v>0</v>
      </c>
      <c r="P233" s="98">
        <f ca="1">INDEX(OFFSET('Actual NPC (Total System)'!N$1,MATCH("NET SYSTEM LOAD",'Actual NPC (Total System)'!$A:$A,0),0,1000,1),MATCH($C233,OFFSET('Actual NPC (Total System)'!$C$1,MATCH("NET SYSTEM LOAD",'Actual NPC (Total System)'!$A:$A,0),0,1000,1),0),1)*$E233</f>
        <v>0</v>
      </c>
      <c r="Q233" s="98">
        <f ca="1">INDEX(OFFSET('Actual NPC (Total System)'!O$1,MATCH("NET SYSTEM LOAD",'Actual NPC (Total System)'!$A:$A,0),0,1000,1),MATCH($C233,OFFSET('Actual NPC (Total System)'!$C$1,MATCH("NET SYSTEM LOAD",'Actual NPC (Total System)'!$A:$A,0),0,1000,1),0),1)*$E233</f>
        <v>0</v>
      </c>
      <c r="R233" s="98">
        <f ca="1">INDEX(OFFSET('Actual NPC (Total System)'!P$1,MATCH("NET SYSTEM LOAD",'Actual NPC (Total System)'!$A:$A,0),0,1000,1),MATCH($C233,OFFSET('Actual NPC (Total System)'!$C$1,MATCH("NET SYSTEM LOAD",'Actual NPC (Total System)'!$A:$A,0),0,1000,1),0),1)*$E233</f>
        <v>0</v>
      </c>
      <c r="S233" s="7"/>
    </row>
    <row r="234" spans="1:19" ht="12.75">
      <c r="A234" s="33"/>
      <c r="B234" s="33"/>
      <c r="C234" s="22" t="s">
        <v>14</v>
      </c>
      <c r="D234" s="211" t="s">
        <v>169</v>
      </c>
      <c r="E234" s="210">
        <f>VLOOKUP(D234,'Actual Factors'!$A$4:$B$9,2,FALSE)</f>
        <v>0</v>
      </c>
      <c r="F234" s="91">
        <f t="shared" ca="1" si="63"/>
        <v>0</v>
      </c>
      <c r="G234" s="98">
        <f ca="1">INDEX(OFFSET('Actual NPC (Total System)'!E$1,MATCH("NET SYSTEM LOAD",'Actual NPC (Total System)'!$A:$A,0),0,1000,1),MATCH($C234,OFFSET('Actual NPC (Total System)'!$C$1,MATCH("NET SYSTEM LOAD",'Actual NPC (Total System)'!$A:$A,0),0,1000,1),0),1)*$E234</f>
        <v>0</v>
      </c>
      <c r="H234" s="98">
        <f ca="1">INDEX(OFFSET('Actual NPC (Total System)'!F$1,MATCH("NET SYSTEM LOAD",'Actual NPC (Total System)'!$A:$A,0),0,1000,1),MATCH($C234,OFFSET('Actual NPC (Total System)'!$C$1,MATCH("NET SYSTEM LOAD",'Actual NPC (Total System)'!$A:$A,0),0,1000,1),0),1)*$E234</f>
        <v>0</v>
      </c>
      <c r="I234" s="98">
        <f ca="1">INDEX(OFFSET('Actual NPC (Total System)'!G$1,MATCH("NET SYSTEM LOAD",'Actual NPC (Total System)'!$A:$A,0),0,1000,1),MATCH($C234,OFFSET('Actual NPC (Total System)'!$C$1,MATCH("NET SYSTEM LOAD",'Actual NPC (Total System)'!$A:$A,0),0,1000,1),0),1)*$E234</f>
        <v>0</v>
      </c>
      <c r="J234" s="98">
        <f ca="1">INDEX(OFFSET('Actual NPC (Total System)'!H$1,MATCH("NET SYSTEM LOAD",'Actual NPC (Total System)'!$A:$A,0),0,1000,1),MATCH($C234,OFFSET('Actual NPC (Total System)'!$C$1,MATCH("NET SYSTEM LOAD",'Actual NPC (Total System)'!$A:$A,0),0,1000,1),0),1)*$E234</f>
        <v>0</v>
      </c>
      <c r="K234" s="98">
        <f ca="1">INDEX(OFFSET('Actual NPC (Total System)'!I$1,MATCH("NET SYSTEM LOAD",'Actual NPC (Total System)'!$A:$A,0),0,1000,1),MATCH($C234,OFFSET('Actual NPC (Total System)'!$C$1,MATCH("NET SYSTEM LOAD",'Actual NPC (Total System)'!$A:$A,0),0,1000,1),0),1)*$E234</f>
        <v>0</v>
      </c>
      <c r="L234" s="98">
        <f ca="1">INDEX(OFFSET('Actual NPC (Total System)'!J$1,MATCH("NET SYSTEM LOAD",'Actual NPC (Total System)'!$A:$A,0),0,1000,1),MATCH($C234,OFFSET('Actual NPC (Total System)'!$C$1,MATCH("NET SYSTEM LOAD",'Actual NPC (Total System)'!$A:$A,0),0,1000,1),0),1)*$E234</f>
        <v>0</v>
      </c>
      <c r="M234" s="98">
        <f ca="1">INDEX(OFFSET('Actual NPC (Total System)'!K$1,MATCH("NET SYSTEM LOAD",'Actual NPC (Total System)'!$A:$A,0),0,1000,1),MATCH($C234,OFFSET('Actual NPC (Total System)'!$C$1,MATCH("NET SYSTEM LOAD",'Actual NPC (Total System)'!$A:$A,0),0,1000,1),0),1)*$E234</f>
        <v>0</v>
      </c>
      <c r="N234" s="98">
        <f ca="1">INDEX(OFFSET('Actual NPC (Total System)'!L$1,MATCH("NET SYSTEM LOAD",'Actual NPC (Total System)'!$A:$A,0),0,1000,1),MATCH($C234,OFFSET('Actual NPC (Total System)'!$C$1,MATCH("NET SYSTEM LOAD",'Actual NPC (Total System)'!$A:$A,0),0,1000,1),0),1)*$E234</f>
        <v>0</v>
      </c>
      <c r="O234" s="98">
        <f ca="1">INDEX(OFFSET('Actual NPC (Total System)'!M$1,MATCH("NET SYSTEM LOAD",'Actual NPC (Total System)'!$A:$A,0),0,1000,1),MATCH($C234,OFFSET('Actual NPC (Total System)'!$C$1,MATCH("NET SYSTEM LOAD",'Actual NPC (Total System)'!$A:$A,0),0,1000,1),0),1)*$E234</f>
        <v>0</v>
      </c>
      <c r="P234" s="98">
        <f ca="1">INDEX(OFFSET('Actual NPC (Total System)'!N$1,MATCH("NET SYSTEM LOAD",'Actual NPC (Total System)'!$A:$A,0),0,1000,1),MATCH($C234,OFFSET('Actual NPC (Total System)'!$C$1,MATCH("NET SYSTEM LOAD",'Actual NPC (Total System)'!$A:$A,0),0,1000,1),0),1)*$E234</f>
        <v>0</v>
      </c>
      <c r="Q234" s="98">
        <f ca="1">INDEX(OFFSET('Actual NPC (Total System)'!O$1,MATCH("NET SYSTEM LOAD",'Actual NPC (Total System)'!$A:$A,0),0,1000,1),MATCH($C234,OFFSET('Actual NPC (Total System)'!$C$1,MATCH("NET SYSTEM LOAD",'Actual NPC (Total System)'!$A:$A,0),0,1000,1),0),1)*$E234</f>
        <v>0</v>
      </c>
      <c r="R234" s="98">
        <f ca="1">INDEX(OFFSET('Actual NPC (Total System)'!P$1,MATCH("NET SYSTEM LOAD",'Actual NPC (Total System)'!$A:$A,0),0,1000,1),MATCH($C234,OFFSET('Actual NPC (Total System)'!$C$1,MATCH("NET SYSTEM LOAD",'Actual NPC (Total System)'!$A:$A,0),0,1000,1),0),1)*$E234</f>
        <v>0</v>
      </c>
      <c r="S234" s="7"/>
    </row>
    <row r="235" spans="1:19" ht="12.75">
      <c r="A235" s="33"/>
      <c r="B235" s="33"/>
      <c r="C235" s="22" t="s">
        <v>15</v>
      </c>
      <c r="D235" s="211" t="s">
        <v>169</v>
      </c>
      <c r="E235" s="210">
        <f>VLOOKUP(D235,'Actual Factors'!$A$4:$B$9,2,FALSE)</f>
        <v>0</v>
      </c>
      <c r="F235" s="91">
        <f t="shared" ca="1" si="63"/>
        <v>0</v>
      </c>
      <c r="G235" s="98">
        <f ca="1">INDEX(OFFSET('Actual NPC (Total System)'!E$1,MATCH("NET SYSTEM LOAD",'Actual NPC (Total System)'!$A:$A,0),0,1000,1),MATCH($C235,OFFSET('Actual NPC (Total System)'!$C$1,MATCH("NET SYSTEM LOAD",'Actual NPC (Total System)'!$A:$A,0),0,1000,1),0),1)*$E235</f>
        <v>0</v>
      </c>
      <c r="H235" s="98">
        <f ca="1">INDEX(OFFSET('Actual NPC (Total System)'!F$1,MATCH("NET SYSTEM LOAD",'Actual NPC (Total System)'!$A:$A,0),0,1000,1),MATCH($C235,OFFSET('Actual NPC (Total System)'!$C$1,MATCH("NET SYSTEM LOAD",'Actual NPC (Total System)'!$A:$A,0),0,1000,1),0),1)*$E235</f>
        <v>0</v>
      </c>
      <c r="I235" s="98">
        <f ca="1">INDEX(OFFSET('Actual NPC (Total System)'!G$1,MATCH("NET SYSTEM LOAD",'Actual NPC (Total System)'!$A:$A,0),0,1000,1),MATCH($C235,OFFSET('Actual NPC (Total System)'!$C$1,MATCH("NET SYSTEM LOAD",'Actual NPC (Total System)'!$A:$A,0),0,1000,1),0),1)*$E235</f>
        <v>0</v>
      </c>
      <c r="J235" s="98">
        <f ca="1">INDEX(OFFSET('Actual NPC (Total System)'!H$1,MATCH("NET SYSTEM LOAD",'Actual NPC (Total System)'!$A:$A,0),0,1000,1),MATCH($C235,OFFSET('Actual NPC (Total System)'!$C$1,MATCH("NET SYSTEM LOAD",'Actual NPC (Total System)'!$A:$A,0),0,1000,1),0),1)*$E235</f>
        <v>0</v>
      </c>
      <c r="K235" s="98">
        <f ca="1">INDEX(OFFSET('Actual NPC (Total System)'!I$1,MATCH("NET SYSTEM LOAD",'Actual NPC (Total System)'!$A:$A,0),0,1000,1),MATCH($C235,OFFSET('Actual NPC (Total System)'!$C$1,MATCH("NET SYSTEM LOAD",'Actual NPC (Total System)'!$A:$A,0),0,1000,1),0),1)*$E235</f>
        <v>0</v>
      </c>
      <c r="L235" s="98">
        <f ca="1">INDEX(OFFSET('Actual NPC (Total System)'!J$1,MATCH("NET SYSTEM LOAD",'Actual NPC (Total System)'!$A:$A,0),0,1000,1),MATCH($C235,OFFSET('Actual NPC (Total System)'!$C$1,MATCH("NET SYSTEM LOAD",'Actual NPC (Total System)'!$A:$A,0),0,1000,1),0),1)*$E235</f>
        <v>0</v>
      </c>
      <c r="M235" s="98">
        <f ca="1">INDEX(OFFSET('Actual NPC (Total System)'!K$1,MATCH("NET SYSTEM LOAD",'Actual NPC (Total System)'!$A:$A,0),0,1000,1),MATCH($C235,OFFSET('Actual NPC (Total System)'!$C$1,MATCH("NET SYSTEM LOAD",'Actual NPC (Total System)'!$A:$A,0),0,1000,1),0),1)*$E235</f>
        <v>0</v>
      </c>
      <c r="N235" s="98">
        <f ca="1">INDEX(OFFSET('Actual NPC (Total System)'!L$1,MATCH("NET SYSTEM LOAD",'Actual NPC (Total System)'!$A:$A,0),0,1000,1),MATCH($C235,OFFSET('Actual NPC (Total System)'!$C$1,MATCH("NET SYSTEM LOAD",'Actual NPC (Total System)'!$A:$A,0),0,1000,1),0),1)*$E235</f>
        <v>0</v>
      </c>
      <c r="O235" s="98">
        <f ca="1">INDEX(OFFSET('Actual NPC (Total System)'!M$1,MATCH("NET SYSTEM LOAD",'Actual NPC (Total System)'!$A:$A,0),0,1000,1),MATCH($C235,OFFSET('Actual NPC (Total System)'!$C$1,MATCH("NET SYSTEM LOAD",'Actual NPC (Total System)'!$A:$A,0),0,1000,1),0),1)*$E235</f>
        <v>0</v>
      </c>
      <c r="P235" s="98">
        <f ca="1">INDEX(OFFSET('Actual NPC (Total System)'!N$1,MATCH("NET SYSTEM LOAD",'Actual NPC (Total System)'!$A:$A,0),0,1000,1),MATCH($C235,OFFSET('Actual NPC (Total System)'!$C$1,MATCH("NET SYSTEM LOAD",'Actual NPC (Total System)'!$A:$A,0),0,1000,1),0),1)*$E235</f>
        <v>0</v>
      </c>
      <c r="Q235" s="98">
        <f ca="1">INDEX(OFFSET('Actual NPC (Total System)'!O$1,MATCH("NET SYSTEM LOAD",'Actual NPC (Total System)'!$A:$A,0),0,1000,1),MATCH($C235,OFFSET('Actual NPC (Total System)'!$C$1,MATCH("NET SYSTEM LOAD",'Actual NPC (Total System)'!$A:$A,0),0,1000,1),0),1)*$E235</f>
        <v>0</v>
      </c>
      <c r="R235" s="98">
        <f ca="1">INDEX(OFFSET('Actual NPC (Total System)'!P$1,MATCH("NET SYSTEM LOAD",'Actual NPC (Total System)'!$A:$A,0),0,1000,1),MATCH($C235,OFFSET('Actual NPC (Total System)'!$C$1,MATCH("NET SYSTEM LOAD",'Actual NPC (Total System)'!$A:$A,0),0,1000,1),0),1)*$E235</f>
        <v>0</v>
      </c>
      <c r="S235" s="7"/>
    </row>
    <row r="236" spans="1:19" ht="12.75">
      <c r="A236" s="33"/>
      <c r="B236" s="33"/>
      <c r="C236" s="22" t="s">
        <v>16</v>
      </c>
      <c r="D236" s="211" t="s">
        <v>169</v>
      </c>
      <c r="E236" s="210">
        <f>VLOOKUP(D236,'Actual Factors'!$A$4:$B$9,2,FALSE)</f>
        <v>0</v>
      </c>
      <c r="F236" s="91">
        <f t="shared" ref="F236:F275" ca="1" si="64">SUM(G236:R236)</f>
        <v>0</v>
      </c>
      <c r="G236" s="98">
        <f ca="1">INDEX(OFFSET('Actual NPC (Total System)'!E$1,MATCH("NET SYSTEM LOAD",'Actual NPC (Total System)'!$A:$A,0),0,1000,1),MATCH($C236,OFFSET('Actual NPC (Total System)'!$C$1,MATCH("NET SYSTEM LOAD",'Actual NPC (Total System)'!$A:$A,0),0,1000,1),0),1)*$E236</f>
        <v>0</v>
      </c>
      <c r="H236" s="98">
        <f ca="1">INDEX(OFFSET('Actual NPC (Total System)'!F$1,MATCH("NET SYSTEM LOAD",'Actual NPC (Total System)'!$A:$A,0),0,1000,1),MATCH($C236,OFFSET('Actual NPC (Total System)'!$C$1,MATCH("NET SYSTEM LOAD",'Actual NPC (Total System)'!$A:$A,0),0,1000,1),0),1)*$E236</f>
        <v>0</v>
      </c>
      <c r="I236" s="98">
        <f ca="1">INDEX(OFFSET('Actual NPC (Total System)'!G$1,MATCH("NET SYSTEM LOAD",'Actual NPC (Total System)'!$A:$A,0),0,1000,1),MATCH($C236,OFFSET('Actual NPC (Total System)'!$C$1,MATCH("NET SYSTEM LOAD",'Actual NPC (Total System)'!$A:$A,0),0,1000,1),0),1)*$E236</f>
        <v>0</v>
      </c>
      <c r="J236" s="98">
        <f ca="1">INDEX(OFFSET('Actual NPC (Total System)'!H$1,MATCH("NET SYSTEM LOAD",'Actual NPC (Total System)'!$A:$A,0),0,1000,1),MATCH($C236,OFFSET('Actual NPC (Total System)'!$C$1,MATCH("NET SYSTEM LOAD",'Actual NPC (Total System)'!$A:$A,0),0,1000,1),0),1)*$E236</f>
        <v>0</v>
      </c>
      <c r="K236" s="98">
        <f ca="1">INDEX(OFFSET('Actual NPC (Total System)'!I$1,MATCH("NET SYSTEM LOAD",'Actual NPC (Total System)'!$A:$A,0),0,1000,1),MATCH($C236,OFFSET('Actual NPC (Total System)'!$C$1,MATCH("NET SYSTEM LOAD",'Actual NPC (Total System)'!$A:$A,0),0,1000,1),0),1)*$E236</f>
        <v>0</v>
      </c>
      <c r="L236" s="98">
        <f ca="1">INDEX(OFFSET('Actual NPC (Total System)'!J$1,MATCH("NET SYSTEM LOAD",'Actual NPC (Total System)'!$A:$A,0),0,1000,1),MATCH($C236,OFFSET('Actual NPC (Total System)'!$C$1,MATCH("NET SYSTEM LOAD",'Actual NPC (Total System)'!$A:$A,0),0,1000,1),0),1)*$E236</f>
        <v>0</v>
      </c>
      <c r="M236" s="98">
        <f ca="1">INDEX(OFFSET('Actual NPC (Total System)'!K$1,MATCH("NET SYSTEM LOAD",'Actual NPC (Total System)'!$A:$A,0),0,1000,1),MATCH($C236,OFFSET('Actual NPC (Total System)'!$C$1,MATCH("NET SYSTEM LOAD",'Actual NPC (Total System)'!$A:$A,0),0,1000,1),0),1)*$E236</f>
        <v>0</v>
      </c>
      <c r="N236" s="98">
        <f ca="1">INDEX(OFFSET('Actual NPC (Total System)'!L$1,MATCH("NET SYSTEM LOAD",'Actual NPC (Total System)'!$A:$A,0),0,1000,1),MATCH($C236,OFFSET('Actual NPC (Total System)'!$C$1,MATCH("NET SYSTEM LOAD",'Actual NPC (Total System)'!$A:$A,0),0,1000,1),0),1)*$E236</f>
        <v>0</v>
      </c>
      <c r="O236" s="98">
        <f ca="1">INDEX(OFFSET('Actual NPC (Total System)'!M$1,MATCH("NET SYSTEM LOAD",'Actual NPC (Total System)'!$A:$A,0),0,1000,1),MATCH($C236,OFFSET('Actual NPC (Total System)'!$C$1,MATCH("NET SYSTEM LOAD",'Actual NPC (Total System)'!$A:$A,0),0,1000,1),0),1)*$E236</f>
        <v>0</v>
      </c>
      <c r="P236" s="98">
        <f ca="1">INDEX(OFFSET('Actual NPC (Total System)'!N$1,MATCH("NET SYSTEM LOAD",'Actual NPC (Total System)'!$A:$A,0),0,1000,1),MATCH($C236,OFFSET('Actual NPC (Total System)'!$C$1,MATCH("NET SYSTEM LOAD",'Actual NPC (Total System)'!$A:$A,0),0,1000,1),0),1)*$E236</f>
        <v>0</v>
      </c>
      <c r="Q236" s="98">
        <f ca="1">INDEX(OFFSET('Actual NPC (Total System)'!O$1,MATCH("NET SYSTEM LOAD",'Actual NPC (Total System)'!$A:$A,0),0,1000,1),MATCH($C236,OFFSET('Actual NPC (Total System)'!$C$1,MATCH("NET SYSTEM LOAD",'Actual NPC (Total System)'!$A:$A,0),0,1000,1),0),1)*$E236</f>
        <v>0</v>
      </c>
      <c r="R236" s="98">
        <f ca="1">INDEX(OFFSET('Actual NPC (Total System)'!P$1,MATCH("NET SYSTEM LOAD",'Actual NPC (Total System)'!$A:$A,0),0,1000,1),MATCH($C236,OFFSET('Actual NPC (Total System)'!$C$1,MATCH("NET SYSTEM LOAD",'Actual NPC (Total System)'!$A:$A,0),0,1000,1),0),1)*$E236</f>
        <v>0</v>
      </c>
      <c r="S236" s="7"/>
    </row>
    <row r="237" spans="1:19" ht="12.75">
      <c r="A237" s="33"/>
      <c r="B237" s="33"/>
      <c r="C237" s="22" t="s">
        <v>17</v>
      </c>
      <c r="D237" s="211" t="s">
        <v>200</v>
      </c>
      <c r="E237" s="209">
        <f>VLOOKUP(D237,'Actual Factors'!$A$4:$B$9,2,FALSE)</f>
        <v>1</v>
      </c>
      <c r="F237" s="91">
        <f t="shared" ca="1" si="64"/>
        <v>5223.7820000000002</v>
      </c>
      <c r="G237" s="98">
        <f ca="1">INDEX(OFFSET('Actual NPC (Total System)'!E$1,MATCH("NET SYSTEM LOAD",'Actual NPC (Total System)'!$A:$A,0),0,1000,1),MATCH($C237,OFFSET('Actual NPC (Total System)'!$C$1,MATCH("NET SYSTEM LOAD",'Actual NPC (Total System)'!$A:$A,0),0,1000,1),0),1)*$E237</f>
        <v>0</v>
      </c>
      <c r="H237" s="98">
        <f ca="1">INDEX(OFFSET('Actual NPC (Total System)'!F$1,MATCH("NET SYSTEM LOAD",'Actual NPC (Total System)'!$A:$A,0),0,1000,1),MATCH($C237,OFFSET('Actual NPC (Total System)'!$C$1,MATCH("NET SYSTEM LOAD",'Actual NPC (Total System)'!$A:$A,0),0,1000,1),0),1)*$E237</f>
        <v>0</v>
      </c>
      <c r="I237" s="98">
        <f ca="1">INDEX(OFFSET('Actual NPC (Total System)'!G$1,MATCH("NET SYSTEM LOAD",'Actual NPC (Total System)'!$A:$A,0),0,1000,1),MATCH($C237,OFFSET('Actual NPC (Total System)'!$C$1,MATCH("NET SYSTEM LOAD",'Actual NPC (Total System)'!$A:$A,0),0,1000,1),0),1)*$E237</f>
        <v>0</v>
      </c>
      <c r="J237" s="98">
        <f ca="1">INDEX(OFFSET('Actual NPC (Total System)'!H$1,MATCH("NET SYSTEM LOAD",'Actual NPC (Total System)'!$A:$A,0),0,1000,1),MATCH($C237,OFFSET('Actual NPC (Total System)'!$C$1,MATCH("NET SYSTEM LOAD",'Actual NPC (Total System)'!$A:$A,0),0,1000,1),0),1)*$E237</f>
        <v>14.771000000000001</v>
      </c>
      <c r="K237" s="98">
        <f ca="1">INDEX(OFFSET('Actual NPC (Total System)'!I$1,MATCH("NET SYSTEM LOAD",'Actual NPC (Total System)'!$A:$A,0),0,1000,1),MATCH($C237,OFFSET('Actual NPC (Total System)'!$C$1,MATCH("NET SYSTEM LOAD",'Actual NPC (Total System)'!$A:$A,0),0,1000,1),0),1)*$E237</f>
        <v>420.70699999999999</v>
      </c>
      <c r="L237" s="98">
        <f ca="1">INDEX(OFFSET('Actual NPC (Total System)'!J$1,MATCH("NET SYSTEM LOAD",'Actual NPC (Total System)'!$A:$A,0),0,1000,1),MATCH($C237,OFFSET('Actual NPC (Total System)'!$C$1,MATCH("NET SYSTEM LOAD",'Actual NPC (Total System)'!$A:$A,0),0,1000,1),0),1)*$E237</f>
        <v>1343.97</v>
      </c>
      <c r="M237" s="98">
        <f ca="1">INDEX(OFFSET('Actual NPC (Total System)'!K$1,MATCH("NET SYSTEM LOAD",'Actual NPC (Total System)'!$A:$A,0),0,1000,1),MATCH($C237,OFFSET('Actual NPC (Total System)'!$C$1,MATCH("NET SYSTEM LOAD",'Actual NPC (Total System)'!$A:$A,0),0,1000,1),0),1)*$E237</f>
        <v>1426.1219999999998</v>
      </c>
      <c r="N237" s="98">
        <f ca="1">INDEX(OFFSET('Actual NPC (Total System)'!L$1,MATCH("NET SYSTEM LOAD",'Actual NPC (Total System)'!$A:$A,0),0,1000,1),MATCH($C237,OFFSET('Actual NPC (Total System)'!$C$1,MATCH("NET SYSTEM LOAD",'Actual NPC (Total System)'!$A:$A,0),0,1000,1),0),1)*$E237</f>
        <v>1348.0369999999998</v>
      </c>
      <c r="O237" s="98">
        <f ca="1">INDEX(OFFSET('Actual NPC (Total System)'!M$1,MATCH("NET SYSTEM LOAD",'Actual NPC (Total System)'!$A:$A,0),0,1000,1),MATCH($C237,OFFSET('Actual NPC (Total System)'!$C$1,MATCH("NET SYSTEM LOAD",'Actual NPC (Total System)'!$A:$A,0),0,1000,1),0),1)*$E237</f>
        <v>655.35599999999999</v>
      </c>
      <c r="P237" s="98">
        <f ca="1">INDEX(OFFSET('Actual NPC (Total System)'!N$1,MATCH("NET SYSTEM LOAD",'Actual NPC (Total System)'!$A:$A,0),0,1000,1),MATCH($C237,OFFSET('Actual NPC (Total System)'!$C$1,MATCH("NET SYSTEM LOAD",'Actual NPC (Total System)'!$A:$A,0),0,1000,1),0),1)*$E237</f>
        <v>14.818999999999999</v>
      </c>
      <c r="Q237" s="98">
        <f ca="1">INDEX(OFFSET('Actual NPC (Total System)'!O$1,MATCH("NET SYSTEM LOAD",'Actual NPC (Total System)'!$A:$A,0),0,1000,1),MATCH($C237,OFFSET('Actual NPC (Total System)'!$C$1,MATCH("NET SYSTEM LOAD",'Actual NPC (Total System)'!$A:$A,0),0,1000,1),0),1)*$E237</f>
        <v>0</v>
      </c>
      <c r="R237" s="98">
        <f ca="1">INDEX(OFFSET('Actual NPC (Total System)'!P$1,MATCH("NET SYSTEM LOAD",'Actual NPC (Total System)'!$A:$A,0),0,1000,1),MATCH($C237,OFFSET('Actual NPC (Total System)'!$C$1,MATCH("NET SYSTEM LOAD",'Actual NPC (Total System)'!$A:$A,0),0,1000,1),0),1)*$E237</f>
        <v>0</v>
      </c>
      <c r="S237" s="7"/>
    </row>
    <row r="238" spans="1:19" ht="12.75">
      <c r="A238" s="33"/>
      <c r="B238" s="33"/>
      <c r="C238" s="22" t="s">
        <v>18</v>
      </c>
      <c r="D238" s="211" t="s">
        <v>169</v>
      </c>
      <c r="E238" s="210">
        <f>VLOOKUP(D238,'Actual Factors'!$A$4:$B$9,2,FALSE)</f>
        <v>0</v>
      </c>
      <c r="F238" s="91">
        <f t="shared" ca="1" si="64"/>
        <v>0</v>
      </c>
      <c r="G238" s="98">
        <f ca="1">INDEX(OFFSET('Actual NPC (Total System)'!E$1,MATCH("NET SYSTEM LOAD",'Actual NPC (Total System)'!$A:$A,0),0,1000,1),MATCH($C238,OFFSET('Actual NPC (Total System)'!$C$1,MATCH("NET SYSTEM LOAD",'Actual NPC (Total System)'!$A:$A,0),0,1000,1),0),1)*$E238</f>
        <v>0</v>
      </c>
      <c r="H238" s="98">
        <f ca="1">INDEX(OFFSET('Actual NPC (Total System)'!F$1,MATCH("NET SYSTEM LOAD",'Actual NPC (Total System)'!$A:$A,0),0,1000,1),MATCH($C238,OFFSET('Actual NPC (Total System)'!$C$1,MATCH("NET SYSTEM LOAD",'Actual NPC (Total System)'!$A:$A,0),0,1000,1),0),1)*$E238</f>
        <v>0</v>
      </c>
      <c r="I238" s="98">
        <f ca="1">INDEX(OFFSET('Actual NPC (Total System)'!G$1,MATCH("NET SYSTEM LOAD",'Actual NPC (Total System)'!$A:$A,0),0,1000,1),MATCH($C238,OFFSET('Actual NPC (Total System)'!$C$1,MATCH("NET SYSTEM LOAD",'Actual NPC (Total System)'!$A:$A,0),0,1000,1),0),1)*$E238</f>
        <v>0</v>
      </c>
      <c r="J238" s="98">
        <f ca="1">INDEX(OFFSET('Actual NPC (Total System)'!H$1,MATCH("NET SYSTEM LOAD",'Actual NPC (Total System)'!$A:$A,0),0,1000,1),MATCH($C238,OFFSET('Actual NPC (Total System)'!$C$1,MATCH("NET SYSTEM LOAD",'Actual NPC (Total System)'!$A:$A,0),0,1000,1),0),1)*$E238</f>
        <v>0</v>
      </c>
      <c r="K238" s="98">
        <f ca="1">INDEX(OFFSET('Actual NPC (Total System)'!I$1,MATCH("NET SYSTEM LOAD",'Actual NPC (Total System)'!$A:$A,0),0,1000,1),MATCH($C238,OFFSET('Actual NPC (Total System)'!$C$1,MATCH("NET SYSTEM LOAD",'Actual NPC (Total System)'!$A:$A,0),0,1000,1),0),1)*$E238</f>
        <v>0</v>
      </c>
      <c r="L238" s="98">
        <f ca="1">INDEX(OFFSET('Actual NPC (Total System)'!J$1,MATCH("NET SYSTEM LOAD",'Actual NPC (Total System)'!$A:$A,0),0,1000,1),MATCH($C238,OFFSET('Actual NPC (Total System)'!$C$1,MATCH("NET SYSTEM LOAD",'Actual NPC (Total System)'!$A:$A,0),0,1000,1),0),1)*$E238</f>
        <v>0</v>
      </c>
      <c r="M238" s="98">
        <f ca="1">INDEX(OFFSET('Actual NPC (Total System)'!K$1,MATCH("NET SYSTEM LOAD",'Actual NPC (Total System)'!$A:$A,0),0,1000,1),MATCH($C238,OFFSET('Actual NPC (Total System)'!$C$1,MATCH("NET SYSTEM LOAD",'Actual NPC (Total System)'!$A:$A,0),0,1000,1),0),1)*$E238</f>
        <v>0</v>
      </c>
      <c r="N238" s="98">
        <f ca="1">INDEX(OFFSET('Actual NPC (Total System)'!L$1,MATCH("NET SYSTEM LOAD",'Actual NPC (Total System)'!$A:$A,0),0,1000,1),MATCH($C238,OFFSET('Actual NPC (Total System)'!$C$1,MATCH("NET SYSTEM LOAD",'Actual NPC (Total System)'!$A:$A,0),0,1000,1),0),1)*$E238</f>
        <v>0</v>
      </c>
      <c r="O238" s="98">
        <f ca="1">INDEX(OFFSET('Actual NPC (Total System)'!M$1,MATCH("NET SYSTEM LOAD",'Actual NPC (Total System)'!$A:$A,0),0,1000,1),MATCH($C238,OFFSET('Actual NPC (Total System)'!$C$1,MATCH("NET SYSTEM LOAD",'Actual NPC (Total System)'!$A:$A,0),0,1000,1),0),1)*$E238</f>
        <v>0</v>
      </c>
      <c r="P238" s="98">
        <f ca="1">INDEX(OFFSET('Actual NPC (Total System)'!N$1,MATCH("NET SYSTEM LOAD",'Actual NPC (Total System)'!$A:$A,0),0,1000,1),MATCH($C238,OFFSET('Actual NPC (Total System)'!$C$1,MATCH("NET SYSTEM LOAD",'Actual NPC (Total System)'!$A:$A,0),0,1000,1),0),1)*$E238</f>
        <v>0</v>
      </c>
      <c r="Q238" s="98">
        <f ca="1">INDEX(OFFSET('Actual NPC (Total System)'!O$1,MATCH("NET SYSTEM LOAD",'Actual NPC (Total System)'!$A:$A,0),0,1000,1),MATCH($C238,OFFSET('Actual NPC (Total System)'!$C$1,MATCH("NET SYSTEM LOAD",'Actual NPC (Total System)'!$A:$A,0),0,1000,1),0),1)*$E238</f>
        <v>0</v>
      </c>
      <c r="R238" s="98">
        <f ca="1">INDEX(OFFSET('Actual NPC (Total System)'!P$1,MATCH("NET SYSTEM LOAD",'Actual NPC (Total System)'!$A:$A,0),0,1000,1),MATCH($C238,OFFSET('Actual NPC (Total System)'!$C$1,MATCH("NET SYSTEM LOAD",'Actual NPC (Total System)'!$A:$A,0),0,1000,1),0),1)*$E238</f>
        <v>0</v>
      </c>
      <c r="S238" s="7"/>
    </row>
    <row r="239" spans="1:19" ht="12.75">
      <c r="A239" s="33"/>
      <c r="B239" s="33"/>
      <c r="C239" s="22" t="s">
        <v>94</v>
      </c>
      <c r="D239" s="211" t="s">
        <v>169</v>
      </c>
      <c r="E239" s="210">
        <f>VLOOKUP(D239,'Actual Factors'!$A$4:$B$9,2,FALSE)</f>
        <v>0</v>
      </c>
      <c r="F239" s="91">
        <f t="shared" ca="1" si="64"/>
        <v>0</v>
      </c>
      <c r="G239" s="98">
        <f ca="1">INDEX(OFFSET('Actual NPC (Total System)'!E$1,MATCH("NET SYSTEM LOAD",'Actual NPC (Total System)'!$A:$A,0),0,1000,1),MATCH($C239,OFFSET('Actual NPC (Total System)'!$C$1,MATCH("NET SYSTEM LOAD",'Actual NPC (Total System)'!$A:$A,0),0,1000,1),0),1)*$E239</f>
        <v>0</v>
      </c>
      <c r="H239" s="98">
        <f ca="1">INDEX(OFFSET('Actual NPC (Total System)'!F$1,MATCH("NET SYSTEM LOAD",'Actual NPC (Total System)'!$A:$A,0),0,1000,1),MATCH($C239,OFFSET('Actual NPC (Total System)'!$C$1,MATCH("NET SYSTEM LOAD",'Actual NPC (Total System)'!$A:$A,0),0,1000,1),0),1)*$E239</f>
        <v>0</v>
      </c>
      <c r="I239" s="98">
        <f ca="1">INDEX(OFFSET('Actual NPC (Total System)'!G$1,MATCH("NET SYSTEM LOAD",'Actual NPC (Total System)'!$A:$A,0),0,1000,1),MATCH($C239,OFFSET('Actual NPC (Total System)'!$C$1,MATCH("NET SYSTEM LOAD",'Actual NPC (Total System)'!$A:$A,0),0,1000,1),0),1)*$E239</f>
        <v>0</v>
      </c>
      <c r="J239" s="98">
        <f ca="1">INDEX(OFFSET('Actual NPC (Total System)'!H$1,MATCH("NET SYSTEM LOAD",'Actual NPC (Total System)'!$A:$A,0),0,1000,1),MATCH($C239,OFFSET('Actual NPC (Total System)'!$C$1,MATCH("NET SYSTEM LOAD",'Actual NPC (Total System)'!$A:$A,0),0,1000,1),0),1)*$E239</f>
        <v>0</v>
      </c>
      <c r="K239" s="98">
        <f ca="1">INDEX(OFFSET('Actual NPC (Total System)'!I$1,MATCH("NET SYSTEM LOAD",'Actual NPC (Total System)'!$A:$A,0),0,1000,1),MATCH($C239,OFFSET('Actual NPC (Total System)'!$C$1,MATCH("NET SYSTEM LOAD",'Actual NPC (Total System)'!$A:$A,0),0,1000,1),0),1)*$E239</f>
        <v>0</v>
      </c>
      <c r="L239" s="98">
        <f ca="1">INDEX(OFFSET('Actual NPC (Total System)'!J$1,MATCH("NET SYSTEM LOAD",'Actual NPC (Total System)'!$A:$A,0),0,1000,1),MATCH($C239,OFFSET('Actual NPC (Total System)'!$C$1,MATCH("NET SYSTEM LOAD",'Actual NPC (Total System)'!$A:$A,0),0,1000,1),0),1)*$E239</f>
        <v>0</v>
      </c>
      <c r="M239" s="98">
        <f ca="1">INDEX(OFFSET('Actual NPC (Total System)'!K$1,MATCH("NET SYSTEM LOAD",'Actual NPC (Total System)'!$A:$A,0),0,1000,1),MATCH($C239,OFFSET('Actual NPC (Total System)'!$C$1,MATCH("NET SYSTEM LOAD",'Actual NPC (Total System)'!$A:$A,0),0,1000,1),0),1)*$E239</f>
        <v>0</v>
      </c>
      <c r="N239" s="98">
        <f ca="1">INDEX(OFFSET('Actual NPC (Total System)'!L$1,MATCH("NET SYSTEM LOAD",'Actual NPC (Total System)'!$A:$A,0),0,1000,1),MATCH($C239,OFFSET('Actual NPC (Total System)'!$C$1,MATCH("NET SYSTEM LOAD",'Actual NPC (Total System)'!$A:$A,0),0,1000,1),0),1)*$E239</f>
        <v>0</v>
      </c>
      <c r="O239" s="98">
        <f ca="1">INDEX(OFFSET('Actual NPC (Total System)'!M$1,MATCH("NET SYSTEM LOAD",'Actual NPC (Total System)'!$A:$A,0),0,1000,1),MATCH($C239,OFFSET('Actual NPC (Total System)'!$C$1,MATCH("NET SYSTEM LOAD",'Actual NPC (Total System)'!$A:$A,0),0,1000,1),0),1)*$E239</f>
        <v>0</v>
      </c>
      <c r="P239" s="98">
        <f ca="1">INDEX(OFFSET('Actual NPC (Total System)'!N$1,MATCH("NET SYSTEM LOAD",'Actual NPC (Total System)'!$A:$A,0),0,1000,1),MATCH($C239,OFFSET('Actual NPC (Total System)'!$C$1,MATCH("NET SYSTEM LOAD",'Actual NPC (Total System)'!$A:$A,0),0,1000,1),0),1)*$E239</f>
        <v>0</v>
      </c>
      <c r="Q239" s="98">
        <f ca="1">INDEX(OFFSET('Actual NPC (Total System)'!O$1,MATCH("NET SYSTEM LOAD",'Actual NPC (Total System)'!$A:$A,0),0,1000,1),MATCH($C239,OFFSET('Actual NPC (Total System)'!$C$1,MATCH("NET SYSTEM LOAD",'Actual NPC (Total System)'!$A:$A,0),0,1000,1),0),1)*$E239</f>
        <v>0</v>
      </c>
      <c r="R239" s="98">
        <f ca="1">INDEX(OFFSET('Actual NPC (Total System)'!P$1,MATCH("NET SYSTEM LOAD",'Actual NPC (Total System)'!$A:$A,0),0,1000,1),MATCH($C239,OFFSET('Actual NPC (Total System)'!$C$1,MATCH("NET SYSTEM LOAD",'Actual NPC (Total System)'!$A:$A,0),0,1000,1),0),1)*$E239</f>
        <v>0</v>
      </c>
      <c r="S239" s="7"/>
    </row>
    <row r="240" spans="1:19" ht="12.75">
      <c r="A240" s="33"/>
      <c r="B240" s="33"/>
      <c r="C240" s="22" t="s">
        <v>134</v>
      </c>
      <c r="D240" s="211" t="s">
        <v>169</v>
      </c>
      <c r="E240" s="210">
        <f>VLOOKUP(D240,'Actual Factors'!$A$4:$B$9,2,FALSE)</f>
        <v>0</v>
      </c>
      <c r="F240" s="91">
        <f t="shared" ref="F240" ca="1" si="65">SUM(G240:R240)</f>
        <v>0</v>
      </c>
      <c r="G240" s="98">
        <f ca="1">INDEX(OFFSET('Actual NPC (Total System)'!E$1,MATCH("NET SYSTEM LOAD",'Actual NPC (Total System)'!$A:$A,0),0,1000,1),MATCH($C240,OFFSET('Actual NPC (Total System)'!$C$1,MATCH("NET SYSTEM LOAD",'Actual NPC (Total System)'!$A:$A,0),0,1000,1),0),1)*$E240</f>
        <v>0</v>
      </c>
      <c r="H240" s="98">
        <f ca="1">INDEX(OFFSET('Actual NPC (Total System)'!F$1,MATCH("NET SYSTEM LOAD",'Actual NPC (Total System)'!$A:$A,0),0,1000,1),MATCH($C240,OFFSET('Actual NPC (Total System)'!$C$1,MATCH("NET SYSTEM LOAD",'Actual NPC (Total System)'!$A:$A,0),0,1000,1),0),1)*$E240</f>
        <v>0</v>
      </c>
      <c r="I240" s="98">
        <f ca="1">INDEX(OFFSET('Actual NPC (Total System)'!G$1,MATCH("NET SYSTEM LOAD",'Actual NPC (Total System)'!$A:$A,0),0,1000,1),MATCH($C240,OFFSET('Actual NPC (Total System)'!$C$1,MATCH("NET SYSTEM LOAD",'Actual NPC (Total System)'!$A:$A,0),0,1000,1),0),1)*$E240</f>
        <v>0</v>
      </c>
      <c r="J240" s="98">
        <f ca="1">INDEX(OFFSET('Actual NPC (Total System)'!H$1,MATCH("NET SYSTEM LOAD",'Actual NPC (Total System)'!$A:$A,0),0,1000,1),MATCH($C240,OFFSET('Actual NPC (Total System)'!$C$1,MATCH("NET SYSTEM LOAD",'Actual NPC (Total System)'!$A:$A,0),0,1000,1),0),1)*$E240</f>
        <v>0</v>
      </c>
      <c r="K240" s="98">
        <f ca="1">INDEX(OFFSET('Actual NPC (Total System)'!I$1,MATCH("NET SYSTEM LOAD",'Actual NPC (Total System)'!$A:$A,0),0,1000,1),MATCH($C240,OFFSET('Actual NPC (Total System)'!$C$1,MATCH("NET SYSTEM LOAD",'Actual NPC (Total System)'!$A:$A,0),0,1000,1),0),1)*$E240</f>
        <v>0</v>
      </c>
      <c r="L240" s="98">
        <f ca="1">INDEX(OFFSET('Actual NPC (Total System)'!J$1,MATCH("NET SYSTEM LOAD",'Actual NPC (Total System)'!$A:$A,0),0,1000,1),MATCH($C240,OFFSET('Actual NPC (Total System)'!$C$1,MATCH("NET SYSTEM LOAD",'Actual NPC (Total System)'!$A:$A,0),0,1000,1),0),1)*$E240</f>
        <v>0</v>
      </c>
      <c r="M240" s="98">
        <f ca="1">INDEX(OFFSET('Actual NPC (Total System)'!K$1,MATCH("NET SYSTEM LOAD",'Actual NPC (Total System)'!$A:$A,0),0,1000,1),MATCH($C240,OFFSET('Actual NPC (Total System)'!$C$1,MATCH("NET SYSTEM LOAD",'Actual NPC (Total System)'!$A:$A,0),0,1000,1),0),1)*$E240</f>
        <v>0</v>
      </c>
      <c r="N240" s="98">
        <f ca="1">INDEX(OFFSET('Actual NPC (Total System)'!L$1,MATCH("NET SYSTEM LOAD",'Actual NPC (Total System)'!$A:$A,0),0,1000,1),MATCH($C240,OFFSET('Actual NPC (Total System)'!$C$1,MATCH("NET SYSTEM LOAD",'Actual NPC (Total System)'!$A:$A,0),0,1000,1),0),1)*$E240</f>
        <v>0</v>
      </c>
      <c r="O240" s="98">
        <f ca="1">INDEX(OFFSET('Actual NPC (Total System)'!M$1,MATCH("NET SYSTEM LOAD",'Actual NPC (Total System)'!$A:$A,0),0,1000,1),MATCH($C240,OFFSET('Actual NPC (Total System)'!$C$1,MATCH("NET SYSTEM LOAD",'Actual NPC (Total System)'!$A:$A,0),0,1000,1),0),1)*$E240</f>
        <v>0</v>
      </c>
      <c r="P240" s="98">
        <f ca="1">INDEX(OFFSET('Actual NPC (Total System)'!N$1,MATCH("NET SYSTEM LOAD",'Actual NPC (Total System)'!$A:$A,0),0,1000,1),MATCH($C240,OFFSET('Actual NPC (Total System)'!$C$1,MATCH("NET SYSTEM LOAD",'Actual NPC (Total System)'!$A:$A,0),0,1000,1),0),1)*$E240</f>
        <v>0</v>
      </c>
      <c r="Q240" s="98">
        <f ca="1">INDEX(OFFSET('Actual NPC (Total System)'!O$1,MATCH("NET SYSTEM LOAD",'Actual NPC (Total System)'!$A:$A,0),0,1000,1),MATCH($C240,OFFSET('Actual NPC (Total System)'!$C$1,MATCH("NET SYSTEM LOAD",'Actual NPC (Total System)'!$A:$A,0),0,1000,1),0),1)*$E240</f>
        <v>0</v>
      </c>
      <c r="R240" s="98">
        <f ca="1">INDEX(OFFSET('Actual NPC (Total System)'!P$1,MATCH("NET SYSTEM LOAD",'Actual NPC (Total System)'!$A:$A,0),0,1000,1),MATCH($C240,OFFSET('Actual NPC (Total System)'!$C$1,MATCH("NET SYSTEM LOAD",'Actual NPC (Total System)'!$A:$A,0),0,1000,1),0),1)*$E240</f>
        <v>0</v>
      </c>
      <c r="S240" s="7"/>
    </row>
    <row r="241" spans="1:19" ht="12.75">
      <c r="A241" s="33"/>
      <c r="B241" s="33"/>
      <c r="C241" s="22" t="s">
        <v>219</v>
      </c>
      <c r="D241" s="211" t="s">
        <v>169</v>
      </c>
      <c r="E241" s="210">
        <f>VLOOKUP(D241,'Actual Factors'!$A$4:$B$9,2,FALSE)</f>
        <v>0</v>
      </c>
      <c r="F241" s="91">
        <f t="shared" ref="F241" ca="1" si="66">SUM(G241:R241)</f>
        <v>0</v>
      </c>
      <c r="G241" s="98">
        <f ca="1">INDEX(OFFSET('Actual NPC (Total System)'!E$1,MATCH("NET SYSTEM LOAD",'Actual NPC (Total System)'!$A:$A,0),0,1000,1),MATCH($C241,OFFSET('Actual NPC (Total System)'!$C$1,MATCH("NET SYSTEM LOAD",'Actual NPC (Total System)'!$A:$A,0),0,1000,1),0),1)*$E241</f>
        <v>0</v>
      </c>
      <c r="H241" s="98">
        <f ca="1">INDEX(OFFSET('Actual NPC (Total System)'!F$1,MATCH("NET SYSTEM LOAD",'Actual NPC (Total System)'!$A:$A,0),0,1000,1),MATCH($C241,OFFSET('Actual NPC (Total System)'!$C$1,MATCH("NET SYSTEM LOAD",'Actual NPC (Total System)'!$A:$A,0),0,1000,1),0),1)*$E241</f>
        <v>0</v>
      </c>
      <c r="I241" s="98">
        <f ca="1">INDEX(OFFSET('Actual NPC (Total System)'!G$1,MATCH("NET SYSTEM LOAD",'Actual NPC (Total System)'!$A:$A,0),0,1000,1),MATCH($C241,OFFSET('Actual NPC (Total System)'!$C$1,MATCH("NET SYSTEM LOAD",'Actual NPC (Total System)'!$A:$A,0),0,1000,1),0),1)*$E241</f>
        <v>0</v>
      </c>
      <c r="J241" s="98">
        <f ca="1">INDEX(OFFSET('Actual NPC (Total System)'!H$1,MATCH("NET SYSTEM LOAD",'Actual NPC (Total System)'!$A:$A,0),0,1000,1),MATCH($C241,OFFSET('Actual NPC (Total System)'!$C$1,MATCH("NET SYSTEM LOAD",'Actual NPC (Total System)'!$A:$A,0),0,1000,1),0),1)*$E241</f>
        <v>0</v>
      </c>
      <c r="K241" s="98">
        <f ca="1">INDEX(OFFSET('Actual NPC (Total System)'!I$1,MATCH("NET SYSTEM LOAD",'Actual NPC (Total System)'!$A:$A,0),0,1000,1),MATCH($C241,OFFSET('Actual NPC (Total System)'!$C$1,MATCH("NET SYSTEM LOAD",'Actual NPC (Total System)'!$A:$A,0),0,1000,1),0),1)*$E241</f>
        <v>0</v>
      </c>
      <c r="L241" s="98">
        <f ca="1">INDEX(OFFSET('Actual NPC (Total System)'!J$1,MATCH("NET SYSTEM LOAD",'Actual NPC (Total System)'!$A:$A,0),0,1000,1),MATCH($C241,OFFSET('Actual NPC (Total System)'!$C$1,MATCH("NET SYSTEM LOAD",'Actual NPC (Total System)'!$A:$A,0),0,1000,1),0),1)*$E241</f>
        <v>0</v>
      </c>
      <c r="M241" s="98">
        <f ca="1">INDEX(OFFSET('Actual NPC (Total System)'!K$1,MATCH("NET SYSTEM LOAD",'Actual NPC (Total System)'!$A:$A,0),0,1000,1),MATCH($C241,OFFSET('Actual NPC (Total System)'!$C$1,MATCH("NET SYSTEM LOAD",'Actual NPC (Total System)'!$A:$A,0),0,1000,1),0),1)*$E241</f>
        <v>0</v>
      </c>
      <c r="N241" s="98">
        <f ca="1">INDEX(OFFSET('Actual NPC (Total System)'!L$1,MATCH("NET SYSTEM LOAD",'Actual NPC (Total System)'!$A:$A,0),0,1000,1),MATCH($C241,OFFSET('Actual NPC (Total System)'!$C$1,MATCH("NET SYSTEM LOAD",'Actual NPC (Total System)'!$A:$A,0),0,1000,1),0),1)*$E241</f>
        <v>0</v>
      </c>
      <c r="O241" s="98">
        <f ca="1">INDEX(OFFSET('Actual NPC (Total System)'!M$1,MATCH("NET SYSTEM LOAD",'Actual NPC (Total System)'!$A:$A,0),0,1000,1),MATCH($C241,OFFSET('Actual NPC (Total System)'!$C$1,MATCH("NET SYSTEM LOAD",'Actual NPC (Total System)'!$A:$A,0),0,1000,1),0),1)*$E241</f>
        <v>0</v>
      </c>
      <c r="P241" s="98">
        <f ca="1">INDEX(OFFSET('Actual NPC (Total System)'!N$1,MATCH("NET SYSTEM LOAD",'Actual NPC (Total System)'!$A:$A,0),0,1000,1),MATCH($C241,OFFSET('Actual NPC (Total System)'!$C$1,MATCH("NET SYSTEM LOAD",'Actual NPC (Total System)'!$A:$A,0),0,1000,1),0),1)*$E241</f>
        <v>0</v>
      </c>
      <c r="Q241" s="98">
        <f ca="1">INDEX(OFFSET('Actual NPC (Total System)'!O$1,MATCH("NET SYSTEM LOAD",'Actual NPC (Total System)'!$A:$A,0),0,1000,1),MATCH($C241,OFFSET('Actual NPC (Total System)'!$C$1,MATCH("NET SYSTEM LOAD",'Actual NPC (Total System)'!$A:$A,0),0,1000,1),0),1)*$E241</f>
        <v>0</v>
      </c>
      <c r="R241" s="98">
        <f ca="1">INDEX(OFFSET('Actual NPC (Total System)'!P$1,MATCH("NET SYSTEM LOAD",'Actual NPC (Total System)'!$A:$A,0),0,1000,1),MATCH($C241,OFFSET('Actual NPC (Total System)'!$C$1,MATCH("NET SYSTEM LOAD",'Actual NPC (Total System)'!$A:$A,0),0,1000,1),0),1)*$E241</f>
        <v>0</v>
      </c>
      <c r="S241" s="7"/>
    </row>
    <row r="242" spans="1:19" ht="12.75">
      <c r="A242" s="33"/>
      <c r="B242" s="33"/>
      <c r="C242" s="22" t="s">
        <v>95</v>
      </c>
      <c r="D242" s="211" t="s">
        <v>169</v>
      </c>
      <c r="E242" s="210">
        <f>VLOOKUP(D242,'Actual Factors'!$A$4:$B$9,2,FALSE)</f>
        <v>0</v>
      </c>
      <c r="F242" s="91">
        <f t="shared" ca="1" si="64"/>
        <v>0</v>
      </c>
      <c r="G242" s="98">
        <f ca="1">INDEX(OFFSET('Actual NPC (Total System)'!E$1,MATCH("NET SYSTEM LOAD",'Actual NPC (Total System)'!$A:$A,0),0,1000,1),MATCH($C242,OFFSET('Actual NPC (Total System)'!$C$1,MATCH("NET SYSTEM LOAD",'Actual NPC (Total System)'!$A:$A,0),0,1000,1),0),1)*$E242</f>
        <v>0</v>
      </c>
      <c r="H242" s="98">
        <f ca="1">INDEX(OFFSET('Actual NPC (Total System)'!F$1,MATCH("NET SYSTEM LOAD",'Actual NPC (Total System)'!$A:$A,0),0,1000,1),MATCH($C242,OFFSET('Actual NPC (Total System)'!$C$1,MATCH("NET SYSTEM LOAD",'Actual NPC (Total System)'!$A:$A,0),0,1000,1),0),1)*$E242</f>
        <v>0</v>
      </c>
      <c r="I242" s="98">
        <f ca="1">INDEX(OFFSET('Actual NPC (Total System)'!G$1,MATCH("NET SYSTEM LOAD",'Actual NPC (Total System)'!$A:$A,0),0,1000,1),MATCH($C242,OFFSET('Actual NPC (Total System)'!$C$1,MATCH("NET SYSTEM LOAD",'Actual NPC (Total System)'!$A:$A,0),0,1000,1),0),1)*$E242</f>
        <v>0</v>
      </c>
      <c r="J242" s="98">
        <f ca="1">INDEX(OFFSET('Actual NPC (Total System)'!H$1,MATCH("NET SYSTEM LOAD",'Actual NPC (Total System)'!$A:$A,0),0,1000,1),MATCH($C242,OFFSET('Actual NPC (Total System)'!$C$1,MATCH("NET SYSTEM LOAD",'Actual NPC (Total System)'!$A:$A,0),0,1000,1),0),1)*$E242</f>
        <v>0</v>
      </c>
      <c r="K242" s="98">
        <f ca="1">INDEX(OFFSET('Actual NPC (Total System)'!I$1,MATCH("NET SYSTEM LOAD",'Actual NPC (Total System)'!$A:$A,0),0,1000,1),MATCH($C242,OFFSET('Actual NPC (Total System)'!$C$1,MATCH("NET SYSTEM LOAD",'Actual NPC (Total System)'!$A:$A,0),0,1000,1),0),1)*$E242</f>
        <v>0</v>
      </c>
      <c r="L242" s="98">
        <f ca="1">INDEX(OFFSET('Actual NPC (Total System)'!J$1,MATCH("NET SYSTEM LOAD",'Actual NPC (Total System)'!$A:$A,0),0,1000,1),MATCH($C242,OFFSET('Actual NPC (Total System)'!$C$1,MATCH("NET SYSTEM LOAD",'Actual NPC (Total System)'!$A:$A,0),0,1000,1),0),1)*$E242</f>
        <v>0</v>
      </c>
      <c r="M242" s="98">
        <f ca="1">INDEX(OFFSET('Actual NPC (Total System)'!K$1,MATCH("NET SYSTEM LOAD",'Actual NPC (Total System)'!$A:$A,0),0,1000,1),MATCH($C242,OFFSET('Actual NPC (Total System)'!$C$1,MATCH("NET SYSTEM LOAD",'Actual NPC (Total System)'!$A:$A,0),0,1000,1),0),1)*$E242</f>
        <v>0</v>
      </c>
      <c r="N242" s="98">
        <f ca="1">INDEX(OFFSET('Actual NPC (Total System)'!L$1,MATCH("NET SYSTEM LOAD",'Actual NPC (Total System)'!$A:$A,0),0,1000,1),MATCH($C242,OFFSET('Actual NPC (Total System)'!$C$1,MATCH("NET SYSTEM LOAD",'Actual NPC (Total System)'!$A:$A,0),0,1000,1),0),1)*$E242</f>
        <v>0</v>
      </c>
      <c r="O242" s="98">
        <f ca="1">INDEX(OFFSET('Actual NPC (Total System)'!M$1,MATCH("NET SYSTEM LOAD",'Actual NPC (Total System)'!$A:$A,0),0,1000,1),MATCH($C242,OFFSET('Actual NPC (Total System)'!$C$1,MATCH("NET SYSTEM LOAD",'Actual NPC (Total System)'!$A:$A,0),0,1000,1),0),1)*$E242</f>
        <v>0</v>
      </c>
      <c r="P242" s="98">
        <f ca="1">INDEX(OFFSET('Actual NPC (Total System)'!N$1,MATCH("NET SYSTEM LOAD",'Actual NPC (Total System)'!$A:$A,0),0,1000,1),MATCH($C242,OFFSET('Actual NPC (Total System)'!$C$1,MATCH("NET SYSTEM LOAD",'Actual NPC (Total System)'!$A:$A,0),0,1000,1),0),1)*$E242</f>
        <v>0</v>
      </c>
      <c r="Q242" s="98">
        <f ca="1">INDEX(OFFSET('Actual NPC (Total System)'!O$1,MATCH("NET SYSTEM LOAD",'Actual NPC (Total System)'!$A:$A,0),0,1000,1),MATCH($C242,OFFSET('Actual NPC (Total System)'!$C$1,MATCH("NET SYSTEM LOAD",'Actual NPC (Total System)'!$A:$A,0),0,1000,1),0),1)*$E242</f>
        <v>0</v>
      </c>
      <c r="R242" s="98">
        <f ca="1">INDEX(OFFSET('Actual NPC (Total System)'!P$1,MATCH("NET SYSTEM LOAD",'Actual NPC (Total System)'!$A:$A,0),0,1000,1),MATCH($C242,OFFSET('Actual NPC (Total System)'!$C$1,MATCH("NET SYSTEM LOAD",'Actual NPC (Total System)'!$A:$A,0),0,1000,1),0),1)*$E242</f>
        <v>0</v>
      </c>
      <c r="S242" s="7"/>
    </row>
    <row r="243" spans="1:19" ht="12.75">
      <c r="A243" s="33"/>
      <c r="B243" s="33"/>
      <c r="C243" s="22" t="s">
        <v>123</v>
      </c>
      <c r="D243" s="211" t="s">
        <v>169</v>
      </c>
      <c r="E243" s="210">
        <f>VLOOKUP(D243,'Actual Factors'!$A$4:$B$9,2,FALSE)</f>
        <v>0</v>
      </c>
      <c r="F243" s="91">
        <f t="shared" ca="1" si="64"/>
        <v>0</v>
      </c>
      <c r="G243" s="98">
        <f ca="1">INDEX(OFFSET('Actual NPC (Total System)'!E$1,MATCH("NET SYSTEM LOAD",'Actual NPC (Total System)'!$A:$A,0),0,1000,1),MATCH($C243,OFFSET('Actual NPC (Total System)'!$C$1,MATCH("NET SYSTEM LOAD",'Actual NPC (Total System)'!$A:$A,0),0,1000,1),0),1)*$E243</f>
        <v>0</v>
      </c>
      <c r="H243" s="98">
        <f ca="1">INDEX(OFFSET('Actual NPC (Total System)'!F$1,MATCH("NET SYSTEM LOAD",'Actual NPC (Total System)'!$A:$A,0),0,1000,1),MATCH($C243,OFFSET('Actual NPC (Total System)'!$C$1,MATCH("NET SYSTEM LOAD",'Actual NPC (Total System)'!$A:$A,0),0,1000,1),0),1)*$E243</f>
        <v>0</v>
      </c>
      <c r="I243" s="98">
        <f ca="1">INDEX(OFFSET('Actual NPC (Total System)'!G$1,MATCH("NET SYSTEM LOAD",'Actual NPC (Total System)'!$A:$A,0),0,1000,1),MATCH($C243,OFFSET('Actual NPC (Total System)'!$C$1,MATCH("NET SYSTEM LOAD",'Actual NPC (Total System)'!$A:$A,0),0,1000,1),0),1)*$E243</f>
        <v>0</v>
      </c>
      <c r="J243" s="98">
        <f ca="1">INDEX(OFFSET('Actual NPC (Total System)'!H$1,MATCH("NET SYSTEM LOAD",'Actual NPC (Total System)'!$A:$A,0),0,1000,1),MATCH($C243,OFFSET('Actual NPC (Total System)'!$C$1,MATCH("NET SYSTEM LOAD",'Actual NPC (Total System)'!$A:$A,0),0,1000,1),0),1)*$E243</f>
        <v>0</v>
      </c>
      <c r="K243" s="98">
        <f ca="1">INDEX(OFFSET('Actual NPC (Total System)'!I$1,MATCH("NET SYSTEM LOAD",'Actual NPC (Total System)'!$A:$A,0),0,1000,1),MATCH($C243,OFFSET('Actual NPC (Total System)'!$C$1,MATCH("NET SYSTEM LOAD",'Actual NPC (Total System)'!$A:$A,0),0,1000,1),0),1)*$E243</f>
        <v>0</v>
      </c>
      <c r="L243" s="98">
        <f ca="1">INDEX(OFFSET('Actual NPC (Total System)'!J$1,MATCH("NET SYSTEM LOAD",'Actual NPC (Total System)'!$A:$A,0),0,1000,1),MATCH($C243,OFFSET('Actual NPC (Total System)'!$C$1,MATCH("NET SYSTEM LOAD",'Actual NPC (Total System)'!$A:$A,0),0,1000,1),0),1)*$E243</f>
        <v>0</v>
      </c>
      <c r="M243" s="98">
        <f ca="1">INDEX(OFFSET('Actual NPC (Total System)'!K$1,MATCH("NET SYSTEM LOAD",'Actual NPC (Total System)'!$A:$A,0),0,1000,1),MATCH($C243,OFFSET('Actual NPC (Total System)'!$C$1,MATCH("NET SYSTEM LOAD",'Actual NPC (Total System)'!$A:$A,0),0,1000,1),0),1)*$E243</f>
        <v>0</v>
      </c>
      <c r="N243" s="98">
        <f ca="1">INDEX(OFFSET('Actual NPC (Total System)'!L$1,MATCH("NET SYSTEM LOAD",'Actual NPC (Total System)'!$A:$A,0),0,1000,1),MATCH($C243,OFFSET('Actual NPC (Total System)'!$C$1,MATCH("NET SYSTEM LOAD",'Actual NPC (Total System)'!$A:$A,0),0,1000,1),0),1)*$E243</f>
        <v>0</v>
      </c>
      <c r="O243" s="98">
        <f ca="1">INDEX(OFFSET('Actual NPC (Total System)'!M$1,MATCH("NET SYSTEM LOAD",'Actual NPC (Total System)'!$A:$A,0),0,1000,1),MATCH($C243,OFFSET('Actual NPC (Total System)'!$C$1,MATCH("NET SYSTEM LOAD",'Actual NPC (Total System)'!$A:$A,0),0,1000,1),0),1)*$E243</f>
        <v>0</v>
      </c>
      <c r="P243" s="98">
        <f ca="1">INDEX(OFFSET('Actual NPC (Total System)'!N$1,MATCH("NET SYSTEM LOAD",'Actual NPC (Total System)'!$A:$A,0),0,1000,1),MATCH($C243,OFFSET('Actual NPC (Total System)'!$C$1,MATCH("NET SYSTEM LOAD",'Actual NPC (Total System)'!$A:$A,0),0,1000,1),0),1)*$E243</f>
        <v>0</v>
      </c>
      <c r="Q243" s="98">
        <f ca="1">INDEX(OFFSET('Actual NPC (Total System)'!O$1,MATCH("NET SYSTEM LOAD",'Actual NPC (Total System)'!$A:$A,0),0,1000,1),MATCH($C243,OFFSET('Actual NPC (Total System)'!$C$1,MATCH("NET SYSTEM LOAD",'Actual NPC (Total System)'!$A:$A,0),0,1000,1),0),1)*$E243</f>
        <v>0</v>
      </c>
      <c r="R243" s="98">
        <f ca="1">INDEX(OFFSET('Actual NPC (Total System)'!P$1,MATCH("NET SYSTEM LOAD",'Actual NPC (Total System)'!$A:$A,0),0,1000,1),MATCH($C243,OFFSET('Actual NPC (Total System)'!$C$1,MATCH("NET SYSTEM LOAD",'Actual NPC (Total System)'!$A:$A,0),0,1000,1),0),1)*$E243</f>
        <v>0</v>
      </c>
      <c r="S243" s="7"/>
    </row>
    <row r="244" spans="1:19" ht="12.75">
      <c r="A244" s="33"/>
      <c r="B244" s="33"/>
      <c r="C244" s="22" t="s">
        <v>124</v>
      </c>
      <c r="D244" s="211" t="s">
        <v>169</v>
      </c>
      <c r="E244" s="210">
        <f>VLOOKUP(D244,'Actual Factors'!$A$4:$B$9,2,FALSE)</f>
        <v>0</v>
      </c>
      <c r="F244" s="91">
        <f t="shared" ref="F244:F247" ca="1" si="67">SUM(G244:R244)</f>
        <v>0</v>
      </c>
      <c r="G244" s="98">
        <f ca="1">INDEX(OFFSET('Actual NPC (Total System)'!E$1,MATCH("NET SYSTEM LOAD",'Actual NPC (Total System)'!$A:$A,0),0,1000,1),MATCH($C244,OFFSET('Actual NPC (Total System)'!$C$1,MATCH("NET SYSTEM LOAD",'Actual NPC (Total System)'!$A:$A,0),0,1000,1),0),1)*$E244</f>
        <v>0</v>
      </c>
      <c r="H244" s="98">
        <f ca="1">INDEX(OFFSET('Actual NPC (Total System)'!F$1,MATCH("NET SYSTEM LOAD",'Actual NPC (Total System)'!$A:$A,0),0,1000,1),MATCH($C244,OFFSET('Actual NPC (Total System)'!$C$1,MATCH("NET SYSTEM LOAD",'Actual NPC (Total System)'!$A:$A,0),0,1000,1),0),1)*$E244</f>
        <v>0</v>
      </c>
      <c r="I244" s="98">
        <f ca="1">INDEX(OFFSET('Actual NPC (Total System)'!G$1,MATCH("NET SYSTEM LOAD",'Actual NPC (Total System)'!$A:$A,0),0,1000,1),MATCH($C244,OFFSET('Actual NPC (Total System)'!$C$1,MATCH("NET SYSTEM LOAD",'Actual NPC (Total System)'!$A:$A,0),0,1000,1),0),1)*$E244</f>
        <v>0</v>
      </c>
      <c r="J244" s="98">
        <f ca="1">INDEX(OFFSET('Actual NPC (Total System)'!H$1,MATCH("NET SYSTEM LOAD",'Actual NPC (Total System)'!$A:$A,0),0,1000,1),MATCH($C244,OFFSET('Actual NPC (Total System)'!$C$1,MATCH("NET SYSTEM LOAD",'Actual NPC (Total System)'!$A:$A,0),0,1000,1),0),1)*$E244</f>
        <v>0</v>
      </c>
      <c r="K244" s="98">
        <f ca="1">INDEX(OFFSET('Actual NPC (Total System)'!I$1,MATCH("NET SYSTEM LOAD",'Actual NPC (Total System)'!$A:$A,0),0,1000,1),MATCH($C244,OFFSET('Actual NPC (Total System)'!$C$1,MATCH("NET SYSTEM LOAD",'Actual NPC (Total System)'!$A:$A,0),0,1000,1),0),1)*$E244</f>
        <v>0</v>
      </c>
      <c r="L244" s="98">
        <f ca="1">INDEX(OFFSET('Actual NPC (Total System)'!J$1,MATCH("NET SYSTEM LOAD",'Actual NPC (Total System)'!$A:$A,0),0,1000,1),MATCH($C244,OFFSET('Actual NPC (Total System)'!$C$1,MATCH("NET SYSTEM LOAD",'Actual NPC (Total System)'!$A:$A,0),0,1000,1),0),1)*$E244</f>
        <v>0</v>
      </c>
      <c r="M244" s="98">
        <f ca="1">INDEX(OFFSET('Actual NPC (Total System)'!K$1,MATCH("NET SYSTEM LOAD",'Actual NPC (Total System)'!$A:$A,0),0,1000,1),MATCH($C244,OFFSET('Actual NPC (Total System)'!$C$1,MATCH("NET SYSTEM LOAD",'Actual NPC (Total System)'!$A:$A,0),0,1000,1),0),1)*$E244</f>
        <v>0</v>
      </c>
      <c r="N244" s="98">
        <f ca="1">INDEX(OFFSET('Actual NPC (Total System)'!L$1,MATCH("NET SYSTEM LOAD",'Actual NPC (Total System)'!$A:$A,0),0,1000,1),MATCH($C244,OFFSET('Actual NPC (Total System)'!$C$1,MATCH("NET SYSTEM LOAD",'Actual NPC (Total System)'!$A:$A,0),0,1000,1),0),1)*$E244</f>
        <v>0</v>
      </c>
      <c r="O244" s="98">
        <f ca="1">INDEX(OFFSET('Actual NPC (Total System)'!M$1,MATCH("NET SYSTEM LOAD",'Actual NPC (Total System)'!$A:$A,0),0,1000,1),MATCH($C244,OFFSET('Actual NPC (Total System)'!$C$1,MATCH("NET SYSTEM LOAD",'Actual NPC (Total System)'!$A:$A,0),0,1000,1),0),1)*$E244</f>
        <v>0</v>
      </c>
      <c r="P244" s="98">
        <f ca="1">INDEX(OFFSET('Actual NPC (Total System)'!N$1,MATCH("NET SYSTEM LOAD",'Actual NPC (Total System)'!$A:$A,0),0,1000,1),MATCH($C244,OFFSET('Actual NPC (Total System)'!$C$1,MATCH("NET SYSTEM LOAD",'Actual NPC (Total System)'!$A:$A,0),0,1000,1),0),1)*$E244</f>
        <v>0</v>
      </c>
      <c r="Q244" s="98">
        <f ca="1">INDEX(OFFSET('Actual NPC (Total System)'!O$1,MATCH("NET SYSTEM LOAD",'Actual NPC (Total System)'!$A:$A,0),0,1000,1),MATCH($C244,OFFSET('Actual NPC (Total System)'!$C$1,MATCH("NET SYSTEM LOAD",'Actual NPC (Total System)'!$A:$A,0),0,1000,1),0),1)*$E244</f>
        <v>0</v>
      </c>
      <c r="R244" s="98">
        <f ca="1">INDEX(OFFSET('Actual NPC (Total System)'!P$1,MATCH("NET SYSTEM LOAD",'Actual NPC (Total System)'!$A:$A,0),0,1000,1),MATCH($C244,OFFSET('Actual NPC (Total System)'!$C$1,MATCH("NET SYSTEM LOAD",'Actual NPC (Total System)'!$A:$A,0),0,1000,1),0),1)*$E244</f>
        <v>0</v>
      </c>
      <c r="S244" s="7"/>
    </row>
    <row r="245" spans="1:19" ht="12.75">
      <c r="A245" s="33"/>
      <c r="B245" s="33"/>
      <c r="C245" s="22" t="s">
        <v>125</v>
      </c>
      <c r="D245" s="211" t="s">
        <v>169</v>
      </c>
      <c r="E245" s="210">
        <f>VLOOKUP(D245,'Actual Factors'!$A$4:$B$9,2,FALSE)</f>
        <v>0</v>
      </c>
      <c r="F245" s="91">
        <f t="shared" ca="1" si="67"/>
        <v>0</v>
      </c>
      <c r="G245" s="98">
        <f ca="1">INDEX(OFFSET('Actual NPC (Total System)'!E$1,MATCH("NET SYSTEM LOAD",'Actual NPC (Total System)'!$A:$A,0),0,1000,1),MATCH($C245,OFFSET('Actual NPC (Total System)'!$C$1,MATCH("NET SYSTEM LOAD",'Actual NPC (Total System)'!$A:$A,0),0,1000,1),0),1)*$E245</f>
        <v>0</v>
      </c>
      <c r="H245" s="98">
        <f ca="1">INDEX(OFFSET('Actual NPC (Total System)'!F$1,MATCH("NET SYSTEM LOAD",'Actual NPC (Total System)'!$A:$A,0),0,1000,1),MATCH($C245,OFFSET('Actual NPC (Total System)'!$C$1,MATCH("NET SYSTEM LOAD",'Actual NPC (Total System)'!$A:$A,0),0,1000,1),0),1)*$E245</f>
        <v>0</v>
      </c>
      <c r="I245" s="98">
        <f ca="1">INDEX(OFFSET('Actual NPC (Total System)'!G$1,MATCH("NET SYSTEM LOAD",'Actual NPC (Total System)'!$A:$A,0),0,1000,1),MATCH($C245,OFFSET('Actual NPC (Total System)'!$C$1,MATCH("NET SYSTEM LOAD",'Actual NPC (Total System)'!$A:$A,0),0,1000,1),0),1)*$E245</f>
        <v>0</v>
      </c>
      <c r="J245" s="98">
        <f ca="1">INDEX(OFFSET('Actual NPC (Total System)'!H$1,MATCH("NET SYSTEM LOAD",'Actual NPC (Total System)'!$A:$A,0),0,1000,1),MATCH($C245,OFFSET('Actual NPC (Total System)'!$C$1,MATCH("NET SYSTEM LOAD",'Actual NPC (Total System)'!$A:$A,0),0,1000,1),0),1)*$E245</f>
        <v>0</v>
      </c>
      <c r="K245" s="98">
        <f ca="1">INDEX(OFFSET('Actual NPC (Total System)'!I$1,MATCH("NET SYSTEM LOAD",'Actual NPC (Total System)'!$A:$A,0),0,1000,1),MATCH($C245,OFFSET('Actual NPC (Total System)'!$C$1,MATCH("NET SYSTEM LOAD",'Actual NPC (Total System)'!$A:$A,0),0,1000,1),0),1)*$E245</f>
        <v>0</v>
      </c>
      <c r="L245" s="98">
        <f ca="1">INDEX(OFFSET('Actual NPC (Total System)'!J$1,MATCH("NET SYSTEM LOAD",'Actual NPC (Total System)'!$A:$A,0),0,1000,1),MATCH($C245,OFFSET('Actual NPC (Total System)'!$C$1,MATCH("NET SYSTEM LOAD",'Actual NPC (Total System)'!$A:$A,0),0,1000,1),0),1)*$E245</f>
        <v>0</v>
      </c>
      <c r="M245" s="98">
        <f ca="1">INDEX(OFFSET('Actual NPC (Total System)'!K$1,MATCH("NET SYSTEM LOAD",'Actual NPC (Total System)'!$A:$A,0),0,1000,1),MATCH($C245,OFFSET('Actual NPC (Total System)'!$C$1,MATCH("NET SYSTEM LOAD",'Actual NPC (Total System)'!$A:$A,0),0,1000,1),0),1)*$E245</f>
        <v>0</v>
      </c>
      <c r="N245" s="98">
        <f ca="1">INDEX(OFFSET('Actual NPC (Total System)'!L$1,MATCH("NET SYSTEM LOAD",'Actual NPC (Total System)'!$A:$A,0),0,1000,1),MATCH($C245,OFFSET('Actual NPC (Total System)'!$C$1,MATCH("NET SYSTEM LOAD",'Actual NPC (Total System)'!$A:$A,0),0,1000,1),0),1)*$E245</f>
        <v>0</v>
      </c>
      <c r="O245" s="98">
        <f ca="1">INDEX(OFFSET('Actual NPC (Total System)'!M$1,MATCH("NET SYSTEM LOAD",'Actual NPC (Total System)'!$A:$A,0),0,1000,1),MATCH($C245,OFFSET('Actual NPC (Total System)'!$C$1,MATCH("NET SYSTEM LOAD",'Actual NPC (Total System)'!$A:$A,0),0,1000,1),0),1)*$E245</f>
        <v>0</v>
      </c>
      <c r="P245" s="98">
        <f ca="1">INDEX(OFFSET('Actual NPC (Total System)'!N$1,MATCH("NET SYSTEM LOAD",'Actual NPC (Total System)'!$A:$A,0),0,1000,1),MATCH($C245,OFFSET('Actual NPC (Total System)'!$C$1,MATCH("NET SYSTEM LOAD",'Actual NPC (Total System)'!$A:$A,0),0,1000,1),0),1)*$E245</f>
        <v>0</v>
      </c>
      <c r="Q245" s="98">
        <f ca="1">INDEX(OFFSET('Actual NPC (Total System)'!O$1,MATCH("NET SYSTEM LOAD",'Actual NPC (Total System)'!$A:$A,0),0,1000,1),MATCH($C245,OFFSET('Actual NPC (Total System)'!$C$1,MATCH("NET SYSTEM LOAD",'Actual NPC (Total System)'!$A:$A,0),0,1000,1),0),1)*$E245</f>
        <v>0</v>
      </c>
      <c r="R245" s="98">
        <f ca="1">INDEX(OFFSET('Actual NPC (Total System)'!P$1,MATCH("NET SYSTEM LOAD",'Actual NPC (Total System)'!$A:$A,0),0,1000,1),MATCH($C245,OFFSET('Actual NPC (Total System)'!$C$1,MATCH("NET SYSTEM LOAD",'Actual NPC (Total System)'!$A:$A,0),0,1000,1),0),1)*$E245</f>
        <v>0</v>
      </c>
      <c r="S245" s="7"/>
    </row>
    <row r="246" spans="1:19" ht="12.75">
      <c r="A246" s="33"/>
      <c r="B246" s="33"/>
      <c r="C246" s="22" t="s">
        <v>126</v>
      </c>
      <c r="D246" s="211" t="s">
        <v>169</v>
      </c>
      <c r="E246" s="210">
        <f>VLOOKUP(D246,'Actual Factors'!$A$4:$B$9,2,FALSE)</f>
        <v>0</v>
      </c>
      <c r="F246" s="91">
        <f t="shared" ca="1" si="67"/>
        <v>0</v>
      </c>
      <c r="G246" s="98">
        <f ca="1">INDEX(OFFSET('Actual NPC (Total System)'!E$1,MATCH("NET SYSTEM LOAD",'Actual NPC (Total System)'!$A:$A,0),0,1000,1),MATCH($C246,OFFSET('Actual NPC (Total System)'!$C$1,MATCH("NET SYSTEM LOAD",'Actual NPC (Total System)'!$A:$A,0),0,1000,1),0),1)*$E246</f>
        <v>0</v>
      </c>
      <c r="H246" s="98">
        <f ca="1">INDEX(OFFSET('Actual NPC (Total System)'!F$1,MATCH("NET SYSTEM LOAD",'Actual NPC (Total System)'!$A:$A,0),0,1000,1),MATCH($C246,OFFSET('Actual NPC (Total System)'!$C$1,MATCH("NET SYSTEM LOAD",'Actual NPC (Total System)'!$A:$A,0),0,1000,1),0),1)*$E246</f>
        <v>0</v>
      </c>
      <c r="I246" s="98">
        <f ca="1">INDEX(OFFSET('Actual NPC (Total System)'!G$1,MATCH("NET SYSTEM LOAD",'Actual NPC (Total System)'!$A:$A,0),0,1000,1),MATCH($C246,OFFSET('Actual NPC (Total System)'!$C$1,MATCH("NET SYSTEM LOAD",'Actual NPC (Total System)'!$A:$A,0),0,1000,1),0),1)*$E246</f>
        <v>0</v>
      </c>
      <c r="J246" s="98">
        <f ca="1">INDEX(OFFSET('Actual NPC (Total System)'!H$1,MATCH("NET SYSTEM LOAD",'Actual NPC (Total System)'!$A:$A,0),0,1000,1),MATCH($C246,OFFSET('Actual NPC (Total System)'!$C$1,MATCH("NET SYSTEM LOAD",'Actual NPC (Total System)'!$A:$A,0),0,1000,1),0),1)*$E246</f>
        <v>0</v>
      </c>
      <c r="K246" s="98">
        <f ca="1">INDEX(OFFSET('Actual NPC (Total System)'!I$1,MATCH("NET SYSTEM LOAD",'Actual NPC (Total System)'!$A:$A,0),0,1000,1),MATCH($C246,OFFSET('Actual NPC (Total System)'!$C$1,MATCH("NET SYSTEM LOAD",'Actual NPC (Total System)'!$A:$A,0),0,1000,1),0),1)*$E246</f>
        <v>0</v>
      </c>
      <c r="L246" s="98">
        <f ca="1">INDEX(OFFSET('Actual NPC (Total System)'!J$1,MATCH("NET SYSTEM LOAD",'Actual NPC (Total System)'!$A:$A,0),0,1000,1),MATCH($C246,OFFSET('Actual NPC (Total System)'!$C$1,MATCH("NET SYSTEM LOAD",'Actual NPC (Total System)'!$A:$A,0),0,1000,1),0),1)*$E246</f>
        <v>0</v>
      </c>
      <c r="M246" s="98">
        <f ca="1">INDEX(OFFSET('Actual NPC (Total System)'!K$1,MATCH("NET SYSTEM LOAD",'Actual NPC (Total System)'!$A:$A,0),0,1000,1),MATCH($C246,OFFSET('Actual NPC (Total System)'!$C$1,MATCH("NET SYSTEM LOAD",'Actual NPC (Total System)'!$A:$A,0),0,1000,1),0),1)*$E246</f>
        <v>0</v>
      </c>
      <c r="N246" s="98">
        <f ca="1">INDEX(OFFSET('Actual NPC (Total System)'!L$1,MATCH("NET SYSTEM LOAD",'Actual NPC (Total System)'!$A:$A,0),0,1000,1),MATCH($C246,OFFSET('Actual NPC (Total System)'!$C$1,MATCH("NET SYSTEM LOAD",'Actual NPC (Total System)'!$A:$A,0),0,1000,1),0),1)*$E246</f>
        <v>0</v>
      </c>
      <c r="O246" s="98">
        <f ca="1">INDEX(OFFSET('Actual NPC (Total System)'!M$1,MATCH("NET SYSTEM LOAD",'Actual NPC (Total System)'!$A:$A,0),0,1000,1),MATCH($C246,OFFSET('Actual NPC (Total System)'!$C$1,MATCH("NET SYSTEM LOAD",'Actual NPC (Total System)'!$A:$A,0),0,1000,1),0),1)*$E246</f>
        <v>0</v>
      </c>
      <c r="P246" s="98">
        <f ca="1">INDEX(OFFSET('Actual NPC (Total System)'!N$1,MATCH("NET SYSTEM LOAD",'Actual NPC (Total System)'!$A:$A,0),0,1000,1),MATCH($C246,OFFSET('Actual NPC (Total System)'!$C$1,MATCH("NET SYSTEM LOAD",'Actual NPC (Total System)'!$A:$A,0),0,1000,1),0),1)*$E246</f>
        <v>0</v>
      </c>
      <c r="Q246" s="98">
        <f ca="1">INDEX(OFFSET('Actual NPC (Total System)'!O$1,MATCH("NET SYSTEM LOAD",'Actual NPC (Total System)'!$A:$A,0),0,1000,1),MATCH($C246,OFFSET('Actual NPC (Total System)'!$C$1,MATCH("NET SYSTEM LOAD",'Actual NPC (Total System)'!$A:$A,0),0,1000,1),0),1)*$E246</f>
        <v>0</v>
      </c>
      <c r="R246" s="98">
        <f ca="1">INDEX(OFFSET('Actual NPC (Total System)'!P$1,MATCH("NET SYSTEM LOAD",'Actual NPC (Total System)'!$A:$A,0),0,1000,1),MATCH($C246,OFFSET('Actual NPC (Total System)'!$C$1,MATCH("NET SYSTEM LOAD",'Actual NPC (Total System)'!$A:$A,0),0,1000,1),0),1)*$E246</f>
        <v>0</v>
      </c>
      <c r="S246" s="7"/>
    </row>
    <row r="247" spans="1:19" ht="12.75">
      <c r="A247" s="33"/>
      <c r="B247" s="33"/>
      <c r="C247" s="22" t="s">
        <v>19</v>
      </c>
      <c r="D247" s="211" t="s">
        <v>169</v>
      </c>
      <c r="E247" s="210">
        <f>VLOOKUP(D247,'Actual Factors'!$A$4:$B$9,2,FALSE)</f>
        <v>0</v>
      </c>
      <c r="F247" s="91">
        <f t="shared" ca="1" si="67"/>
        <v>0</v>
      </c>
      <c r="G247" s="98">
        <f ca="1">INDEX(OFFSET('Actual NPC (Total System)'!E$1,MATCH("NET SYSTEM LOAD",'Actual NPC (Total System)'!$A:$A,0),0,1000,1),MATCH($C247,OFFSET('Actual NPC (Total System)'!$C$1,MATCH("NET SYSTEM LOAD",'Actual NPC (Total System)'!$A:$A,0),0,1000,1),0),1)*$E247</f>
        <v>0</v>
      </c>
      <c r="H247" s="98">
        <f ca="1">INDEX(OFFSET('Actual NPC (Total System)'!F$1,MATCH("NET SYSTEM LOAD",'Actual NPC (Total System)'!$A:$A,0),0,1000,1),MATCH($C247,OFFSET('Actual NPC (Total System)'!$C$1,MATCH("NET SYSTEM LOAD",'Actual NPC (Total System)'!$A:$A,0),0,1000,1),0),1)*$E247</f>
        <v>0</v>
      </c>
      <c r="I247" s="98">
        <f ca="1">INDEX(OFFSET('Actual NPC (Total System)'!G$1,MATCH("NET SYSTEM LOAD",'Actual NPC (Total System)'!$A:$A,0),0,1000,1),MATCH($C247,OFFSET('Actual NPC (Total System)'!$C$1,MATCH("NET SYSTEM LOAD",'Actual NPC (Total System)'!$A:$A,0),0,1000,1),0),1)*$E247</f>
        <v>0</v>
      </c>
      <c r="J247" s="98">
        <f ca="1">INDEX(OFFSET('Actual NPC (Total System)'!H$1,MATCH("NET SYSTEM LOAD",'Actual NPC (Total System)'!$A:$A,0),0,1000,1),MATCH($C247,OFFSET('Actual NPC (Total System)'!$C$1,MATCH("NET SYSTEM LOAD",'Actual NPC (Total System)'!$A:$A,0),0,1000,1),0),1)*$E247</f>
        <v>0</v>
      </c>
      <c r="K247" s="98">
        <f ca="1">INDEX(OFFSET('Actual NPC (Total System)'!I$1,MATCH("NET SYSTEM LOAD",'Actual NPC (Total System)'!$A:$A,0),0,1000,1),MATCH($C247,OFFSET('Actual NPC (Total System)'!$C$1,MATCH("NET SYSTEM LOAD",'Actual NPC (Total System)'!$A:$A,0),0,1000,1),0),1)*$E247</f>
        <v>0</v>
      </c>
      <c r="L247" s="98">
        <f ca="1">INDEX(OFFSET('Actual NPC (Total System)'!J$1,MATCH("NET SYSTEM LOAD",'Actual NPC (Total System)'!$A:$A,0),0,1000,1),MATCH($C247,OFFSET('Actual NPC (Total System)'!$C$1,MATCH("NET SYSTEM LOAD",'Actual NPC (Total System)'!$A:$A,0),0,1000,1),0),1)*$E247</f>
        <v>0</v>
      </c>
      <c r="M247" s="98">
        <f ca="1">INDEX(OFFSET('Actual NPC (Total System)'!K$1,MATCH("NET SYSTEM LOAD",'Actual NPC (Total System)'!$A:$A,0),0,1000,1),MATCH($C247,OFFSET('Actual NPC (Total System)'!$C$1,MATCH("NET SYSTEM LOAD",'Actual NPC (Total System)'!$A:$A,0),0,1000,1),0),1)*$E247</f>
        <v>0</v>
      </c>
      <c r="N247" s="98">
        <f ca="1">INDEX(OFFSET('Actual NPC (Total System)'!L$1,MATCH("NET SYSTEM LOAD",'Actual NPC (Total System)'!$A:$A,0),0,1000,1),MATCH($C247,OFFSET('Actual NPC (Total System)'!$C$1,MATCH("NET SYSTEM LOAD",'Actual NPC (Total System)'!$A:$A,0),0,1000,1),0),1)*$E247</f>
        <v>0</v>
      </c>
      <c r="O247" s="98">
        <f ca="1">INDEX(OFFSET('Actual NPC (Total System)'!M$1,MATCH("NET SYSTEM LOAD",'Actual NPC (Total System)'!$A:$A,0),0,1000,1),MATCH($C247,OFFSET('Actual NPC (Total System)'!$C$1,MATCH("NET SYSTEM LOAD",'Actual NPC (Total System)'!$A:$A,0),0,1000,1),0),1)*$E247</f>
        <v>0</v>
      </c>
      <c r="P247" s="98">
        <f ca="1">INDEX(OFFSET('Actual NPC (Total System)'!N$1,MATCH("NET SYSTEM LOAD",'Actual NPC (Total System)'!$A:$A,0),0,1000,1),MATCH($C247,OFFSET('Actual NPC (Total System)'!$C$1,MATCH("NET SYSTEM LOAD",'Actual NPC (Total System)'!$A:$A,0),0,1000,1),0),1)*$E247</f>
        <v>0</v>
      </c>
      <c r="Q247" s="98">
        <f ca="1">INDEX(OFFSET('Actual NPC (Total System)'!O$1,MATCH("NET SYSTEM LOAD",'Actual NPC (Total System)'!$A:$A,0),0,1000,1),MATCH($C247,OFFSET('Actual NPC (Total System)'!$C$1,MATCH("NET SYSTEM LOAD",'Actual NPC (Total System)'!$A:$A,0),0,1000,1),0),1)*$E247</f>
        <v>0</v>
      </c>
      <c r="R247" s="98">
        <f ca="1">INDEX(OFFSET('Actual NPC (Total System)'!P$1,MATCH("NET SYSTEM LOAD",'Actual NPC (Total System)'!$A:$A,0),0,1000,1),MATCH($C247,OFFSET('Actual NPC (Total System)'!$C$1,MATCH("NET SYSTEM LOAD",'Actual NPC (Total System)'!$A:$A,0),0,1000,1),0),1)*$E247</f>
        <v>0</v>
      </c>
      <c r="S247" s="7"/>
    </row>
    <row r="248" spans="1:19" ht="12.75">
      <c r="A248" s="33"/>
      <c r="C248" s="22" t="s">
        <v>96</v>
      </c>
      <c r="D248" s="211" t="s">
        <v>169</v>
      </c>
      <c r="E248" s="210">
        <f>VLOOKUP(D248,'Actual Factors'!$A$4:$B$9,2,FALSE)</f>
        <v>0</v>
      </c>
      <c r="F248" s="91">
        <f t="shared" ca="1" si="64"/>
        <v>0</v>
      </c>
      <c r="G248" s="98">
        <f ca="1">INDEX(OFFSET('Actual NPC (Total System)'!E$1,MATCH("NET SYSTEM LOAD",'Actual NPC (Total System)'!$A:$A,0),0,1000,1),MATCH($C248,OFFSET('Actual NPC (Total System)'!$C$1,MATCH("NET SYSTEM LOAD",'Actual NPC (Total System)'!$A:$A,0),0,1000,1),0),1)*$E248</f>
        <v>0</v>
      </c>
      <c r="H248" s="98">
        <f ca="1">INDEX(OFFSET('Actual NPC (Total System)'!F$1,MATCH("NET SYSTEM LOAD",'Actual NPC (Total System)'!$A:$A,0),0,1000,1),MATCH($C248,OFFSET('Actual NPC (Total System)'!$C$1,MATCH("NET SYSTEM LOAD",'Actual NPC (Total System)'!$A:$A,0),0,1000,1),0),1)*$E248</f>
        <v>0</v>
      </c>
      <c r="I248" s="98">
        <f ca="1">INDEX(OFFSET('Actual NPC (Total System)'!G$1,MATCH("NET SYSTEM LOAD",'Actual NPC (Total System)'!$A:$A,0),0,1000,1),MATCH($C248,OFFSET('Actual NPC (Total System)'!$C$1,MATCH("NET SYSTEM LOAD",'Actual NPC (Total System)'!$A:$A,0),0,1000,1),0),1)*$E248</f>
        <v>0</v>
      </c>
      <c r="J248" s="98">
        <f ca="1">INDEX(OFFSET('Actual NPC (Total System)'!H$1,MATCH("NET SYSTEM LOAD",'Actual NPC (Total System)'!$A:$A,0),0,1000,1),MATCH($C248,OFFSET('Actual NPC (Total System)'!$C$1,MATCH("NET SYSTEM LOAD",'Actual NPC (Total System)'!$A:$A,0),0,1000,1),0),1)*$E248</f>
        <v>0</v>
      </c>
      <c r="K248" s="98">
        <f ca="1">INDEX(OFFSET('Actual NPC (Total System)'!I$1,MATCH("NET SYSTEM LOAD",'Actual NPC (Total System)'!$A:$A,0),0,1000,1),MATCH($C248,OFFSET('Actual NPC (Total System)'!$C$1,MATCH("NET SYSTEM LOAD",'Actual NPC (Total System)'!$A:$A,0),0,1000,1),0),1)*$E248</f>
        <v>0</v>
      </c>
      <c r="L248" s="98">
        <f ca="1">INDEX(OFFSET('Actual NPC (Total System)'!J$1,MATCH("NET SYSTEM LOAD",'Actual NPC (Total System)'!$A:$A,0),0,1000,1),MATCH($C248,OFFSET('Actual NPC (Total System)'!$C$1,MATCH("NET SYSTEM LOAD",'Actual NPC (Total System)'!$A:$A,0),0,1000,1),0),1)*$E248</f>
        <v>0</v>
      </c>
      <c r="M248" s="98">
        <f ca="1">INDEX(OFFSET('Actual NPC (Total System)'!K$1,MATCH("NET SYSTEM LOAD",'Actual NPC (Total System)'!$A:$A,0),0,1000,1),MATCH($C248,OFFSET('Actual NPC (Total System)'!$C$1,MATCH("NET SYSTEM LOAD",'Actual NPC (Total System)'!$A:$A,0),0,1000,1),0),1)*$E248</f>
        <v>0</v>
      </c>
      <c r="N248" s="98">
        <f ca="1">INDEX(OFFSET('Actual NPC (Total System)'!L$1,MATCH("NET SYSTEM LOAD",'Actual NPC (Total System)'!$A:$A,0),0,1000,1),MATCH($C248,OFFSET('Actual NPC (Total System)'!$C$1,MATCH("NET SYSTEM LOAD",'Actual NPC (Total System)'!$A:$A,0),0,1000,1),0),1)*$E248</f>
        <v>0</v>
      </c>
      <c r="O248" s="98">
        <f ca="1">INDEX(OFFSET('Actual NPC (Total System)'!M$1,MATCH("NET SYSTEM LOAD",'Actual NPC (Total System)'!$A:$A,0),0,1000,1),MATCH($C248,OFFSET('Actual NPC (Total System)'!$C$1,MATCH("NET SYSTEM LOAD",'Actual NPC (Total System)'!$A:$A,0),0,1000,1),0),1)*$E248</f>
        <v>0</v>
      </c>
      <c r="P248" s="98">
        <f ca="1">INDEX(OFFSET('Actual NPC (Total System)'!N$1,MATCH("NET SYSTEM LOAD",'Actual NPC (Total System)'!$A:$A,0),0,1000,1),MATCH($C248,OFFSET('Actual NPC (Total System)'!$C$1,MATCH("NET SYSTEM LOAD",'Actual NPC (Total System)'!$A:$A,0),0,1000,1),0),1)*$E248</f>
        <v>0</v>
      </c>
      <c r="Q248" s="98">
        <f ca="1">INDEX(OFFSET('Actual NPC (Total System)'!O$1,MATCH("NET SYSTEM LOAD",'Actual NPC (Total System)'!$A:$A,0),0,1000,1),MATCH($C248,OFFSET('Actual NPC (Total System)'!$C$1,MATCH("NET SYSTEM LOAD",'Actual NPC (Total System)'!$A:$A,0),0,1000,1),0),1)*$E248</f>
        <v>0</v>
      </c>
      <c r="R248" s="98">
        <f ca="1">INDEX(OFFSET('Actual NPC (Total System)'!P$1,MATCH("NET SYSTEM LOAD",'Actual NPC (Total System)'!$A:$A,0),0,1000,1),MATCH($C248,OFFSET('Actual NPC (Total System)'!$C$1,MATCH("NET SYSTEM LOAD",'Actual NPC (Total System)'!$A:$A,0),0,1000,1),0),1)*$E248</f>
        <v>0</v>
      </c>
      <c r="S248" s="7"/>
    </row>
    <row r="249" spans="1:19" ht="12.75">
      <c r="A249" s="33"/>
      <c r="C249" s="22" t="s">
        <v>128</v>
      </c>
      <c r="D249" s="211" t="s">
        <v>169</v>
      </c>
      <c r="E249" s="210">
        <f>VLOOKUP(D249,'Actual Factors'!$A$4:$B$9,2,FALSE)</f>
        <v>0</v>
      </c>
      <c r="F249" s="91">
        <f t="shared" ref="F249:F256" ca="1" si="68">SUM(G249:R249)</f>
        <v>0</v>
      </c>
      <c r="G249" s="98">
        <f ca="1">INDEX(OFFSET('Actual NPC (Total System)'!E$1,MATCH("NET SYSTEM LOAD",'Actual NPC (Total System)'!$A:$A,0),0,1000,1),MATCH($C249,OFFSET('Actual NPC (Total System)'!$C$1,MATCH("NET SYSTEM LOAD",'Actual NPC (Total System)'!$A:$A,0),0,1000,1),0),1)*$E249</f>
        <v>0</v>
      </c>
      <c r="H249" s="98">
        <f ca="1">INDEX(OFFSET('Actual NPC (Total System)'!F$1,MATCH("NET SYSTEM LOAD",'Actual NPC (Total System)'!$A:$A,0),0,1000,1),MATCH($C249,OFFSET('Actual NPC (Total System)'!$C$1,MATCH("NET SYSTEM LOAD",'Actual NPC (Total System)'!$A:$A,0),0,1000,1),0),1)*$E249</f>
        <v>0</v>
      </c>
      <c r="I249" s="98">
        <f ca="1">INDEX(OFFSET('Actual NPC (Total System)'!G$1,MATCH("NET SYSTEM LOAD",'Actual NPC (Total System)'!$A:$A,0),0,1000,1),MATCH($C249,OFFSET('Actual NPC (Total System)'!$C$1,MATCH("NET SYSTEM LOAD",'Actual NPC (Total System)'!$A:$A,0),0,1000,1),0),1)*$E249</f>
        <v>0</v>
      </c>
      <c r="J249" s="98">
        <f ca="1">INDEX(OFFSET('Actual NPC (Total System)'!H$1,MATCH("NET SYSTEM LOAD",'Actual NPC (Total System)'!$A:$A,0),0,1000,1),MATCH($C249,OFFSET('Actual NPC (Total System)'!$C$1,MATCH("NET SYSTEM LOAD",'Actual NPC (Total System)'!$A:$A,0),0,1000,1),0),1)*$E249</f>
        <v>0</v>
      </c>
      <c r="K249" s="98">
        <f ca="1">INDEX(OFFSET('Actual NPC (Total System)'!I$1,MATCH("NET SYSTEM LOAD",'Actual NPC (Total System)'!$A:$A,0),0,1000,1),MATCH($C249,OFFSET('Actual NPC (Total System)'!$C$1,MATCH("NET SYSTEM LOAD",'Actual NPC (Total System)'!$A:$A,0),0,1000,1),0),1)*$E249</f>
        <v>0</v>
      </c>
      <c r="L249" s="98">
        <f ca="1">INDEX(OFFSET('Actual NPC (Total System)'!J$1,MATCH("NET SYSTEM LOAD",'Actual NPC (Total System)'!$A:$A,0),0,1000,1),MATCH($C249,OFFSET('Actual NPC (Total System)'!$C$1,MATCH("NET SYSTEM LOAD",'Actual NPC (Total System)'!$A:$A,0),0,1000,1),0),1)*$E249</f>
        <v>0</v>
      </c>
      <c r="M249" s="98">
        <f ca="1">INDEX(OFFSET('Actual NPC (Total System)'!K$1,MATCH("NET SYSTEM LOAD",'Actual NPC (Total System)'!$A:$A,0),0,1000,1),MATCH($C249,OFFSET('Actual NPC (Total System)'!$C$1,MATCH("NET SYSTEM LOAD",'Actual NPC (Total System)'!$A:$A,0),0,1000,1),0),1)*$E249</f>
        <v>0</v>
      </c>
      <c r="N249" s="98">
        <f ca="1">INDEX(OFFSET('Actual NPC (Total System)'!L$1,MATCH("NET SYSTEM LOAD",'Actual NPC (Total System)'!$A:$A,0),0,1000,1),MATCH($C249,OFFSET('Actual NPC (Total System)'!$C$1,MATCH("NET SYSTEM LOAD",'Actual NPC (Total System)'!$A:$A,0),0,1000,1),0),1)*$E249</f>
        <v>0</v>
      </c>
      <c r="O249" s="98">
        <f ca="1">INDEX(OFFSET('Actual NPC (Total System)'!M$1,MATCH("NET SYSTEM LOAD",'Actual NPC (Total System)'!$A:$A,0),0,1000,1),MATCH($C249,OFFSET('Actual NPC (Total System)'!$C$1,MATCH("NET SYSTEM LOAD",'Actual NPC (Total System)'!$A:$A,0),0,1000,1),0),1)*$E249</f>
        <v>0</v>
      </c>
      <c r="P249" s="98">
        <f ca="1">INDEX(OFFSET('Actual NPC (Total System)'!N$1,MATCH("NET SYSTEM LOAD",'Actual NPC (Total System)'!$A:$A,0),0,1000,1),MATCH($C249,OFFSET('Actual NPC (Total System)'!$C$1,MATCH("NET SYSTEM LOAD",'Actual NPC (Total System)'!$A:$A,0),0,1000,1),0),1)*$E249</f>
        <v>0</v>
      </c>
      <c r="Q249" s="98">
        <f ca="1">INDEX(OFFSET('Actual NPC (Total System)'!O$1,MATCH("NET SYSTEM LOAD",'Actual NPC (Total System)'!$A:$A,0),0,1000,1),MATCH($C249,OFFSET('Actual NPC (Total System)'!$C$1,MATCH("NET SYSTEM LOAD",'Actual NPC (Total System)'!$A:$A,0),0,1000,1),0),1)*$E249</f>
        <v>0</v>
      </c>
      <c r="R249" s="98">
        <f ca="1">INDEX(OFFSET('Actual NPC (Total System)'!P$1,MATCH("NET SYSTEM LOAD",'Actual NPC (Total System)'!$A:$A,0),0,1000,1),MATCH($C249,OFFSET('Actual NPC (Total System)'!$C$1,MATCH("NET SYSTEM LOAD",'Actual NPC (Total System)'!$A:$A,0),0,1000,1),0),1)*$E249</f>
        <v>0</v>
      </c>
      <c r="S249" s="7"/>
    </row>
    <row r="250" spans="1:19" ht="12.75">
      <c r="A250" s="33"/>
      <c r="C250" s="22" t="s">
        <v>129</v>
      </c>
      <c r="D250" s="211" t="s">
        <v>169</v>
      </c>
      <c r="E250" s="210">
        <f>VLOOKUP(D250,'Actual Factors'!$A$4:$B$9,2,FALSE)</f>
        <v>0</v>
      </c>
      <c r="F250" s="91">
        <f t="shared" ca="1" si="68"/>
        <v>0</v>
      </c>
      <c r="G250" s="98">
        <f ca="1">INDEX(OFFSET('Actual NPC (Total System)'!E$1,MATCH("NET SYSTEM LOAD",'Actual NPC (Total System)'!$A:$A,0),0,1000,1),MATCH($C250,OFFSET('Actual NPC (Total System)'!$C$1,MATCH("NET SYSTEM LOAD",'Actual NPC (Total System)'!$A:$A,0),0,1000,1),0),1)*$E250</f>
        <v>0</v>
      </c>
      <c r="H250" s="98">
        <f ca="1">INDEX(OFFSET('Actual NPC (Total System)'!F$1,MATCH("NET SYSTEM LOAD",'Actual NPC (Total System)'!$A:$A,0),0,1000,1),MATCH($C250,OFFSET('Actual NPC (Total System)'!$C$1,MATCH("NET SYSTEM LOAD",'Actual NPC (Total System)'!$A:$A,0),0,1000,1),0),1)*$E250</f>
        <v>0</v>
      </c>
      <c r="I250" s="98">
        <f ca="1">INDEX(OFFSET('Actual NPC (Total System)'!G$1,MATCH("NET SYSTEM LOAD",'Actual NPC (Total System)'!$A:$A,0),0,1000,1),MATCH($C250,OFFSET('Actual NPC (Total System)'!$C$1,MATCH("NET SYSTEM LOAD",'Actual NPC (Total System)'!$A:$A,0),0,1000,1),0),1)*$E250</f>
        <v>0</v>
      </c>
      <c r="J250" s="98">
        <f ca="1">INDEX(OFFSET('Actual NPC (Total System)'!H$1,MATCH("NET SYSTEM LOAD",'Actual NPC (Total System)'!$A:$A,0),0,1000,1),MATCH($C250,OFFSET('Actual NPC (Total System)'!$C$1,MATCH("NET SYSTEM LOAD",'Actual NPC (Total System)'!$A:$A,0),0,1000,1),0),1)*$E250</f>
        <v>0</v>
      </c>
      <c r="K250" s="98">
        <f ca="1">INDEX(OFFSET('Actual NPC (Total System)'!I$1,MATCH("NET SYSTEM LOAD",'Actual NPC (Total System)'!$A:$A,0),0,1000,1),MATCH($C250,OFFSET('Actual NPC (Total System)'!$C$1,MATCH("NET SYSTEM LOAD",'Actual NPC (Total System)'!$A:$A,0),0,1000,1),0),1)*$E250</f>
        <v>0</v>
      </c>
      <c r="L250" s="98">
        <f ca="1">INDEX(OFFSET('Actual NPC (Total System)'!J$1,MATCH("NET SYSTEM LOAD",'Actual NPC (Total System)'!$A:$A,0),0,1000,1),MATCH($C250,OFFSET('Actual NPC (Total System)'!$C$1,MATCH("NET SYSTEM LOAD",'Actual NPC (Total System)'!$A:$A,0),0,1000,1),0),1)*$E250</f>
        <v>0</v>
      </c>
      <c r="M250" s="98">
        <f ca="1">INDEX(OFFSET('Actual NPC (Total System)'!K$1,MATCH("NET SYSTEM LOAD",'Actual NPC (Total System)'!$A:$A,0),0,1000,1),MATCH($C250,OFFSET('Actual NPC (Total System)'!$C$1,MATCH("NET SYSTEM LOAD",'Actual NPC (Total System)'!$A:$A,0),0,1000,1),0),1)*$E250</f>
        <v>0</v>
      </c>
      <c r="N250" s="98">
        <f ca="1">INDEX(OFFSET('Actual NPC (Total System)'!L$1,MATCH("NET SYSTEM LOAD",'Actual NPC (Total System)'!$A:$A,0),0,1000,1),MATCH($C250,OFFSET('Actual NPC (Total System)'!$C$1,MATCH("NET SYSTEM LOAD",'Actual NPC (Total System)'!$A:$A,0),0,1000,1),0),1)*$E250</f>
        <v>0</v>
      </c>
      <c r="O250" s="98">
        <f ca="1">INDEX(OFFSET('Actual NPC (Total System)'!M$1,MATCH("NET SYSTEM LOAD",'Actual NPC (Total System)'!$A:$A,0),0,1000,1),MATCH($C250,OFFSET('Actual NPC (Total System)'!$C$1,MATCH("NET SYSTEM LOAD",'Actual NPC (Total System)'!$A:$A,0),0,1000,1),0),1)*$E250</f>
        <v>0</v>
      </c>
      <c r="P250" s="98">
        <f ca="1">INDEX(OFFSET('Actual NPC (Total System)'!N$1,MATCH("NET SYSTEM LOAD",'Actual NPC (Total System)'!$A:$A,0),0,1000,1),MATCH($C250,OFFSET('Actual NPC (Total System)'!$C$1,MATCH("NET SYSTEM LOAD",'Actual NPC (Total System)'!$A:$A,0),0,1000,1),0),1)*$E250</f>
        <v>0</v>
      </c>
      <c r="Q250" s="98">
        <f ca="1">INDEX(OFFSET('Actual NPC (Total System)'!O$1,MATCH("NET SYSTEM LOAD",'Actual NPC (Total System)'!$A:$A,0),0,1000,1),MATCH($C250,OFFSET('Actual NPC (Total System)'!$C$1,MATCH("NET SYSTEM LOAD",'Actual NPC (Total System)'!$A:$A,0),0,1000,1),0),1)*$E250</f>
        <v>0</v>
      </c>
      <c r="R250" s="98">
        <f ca="1">INDEX(OFFSET('Actual NPC (Total System)'!P$1,MATCH("NET SYSTEM LOAD",'Actual NPC (Total System)'!$A:$A,0),0,1000,1),MATCH($C250,OFFSET('Actual NPC (Total System)'!$C$1,MATCH("NET SYSTEM LOAD",'Actual NPC (Total System)'!$A:$A,0),0,1000,1),0),1)*$E250</f>
        <v>0</v>
      </c>
      <c r="S250" s="7"/>
    </row>
    <row r="251" spans="1:19" ht="12.75">
      <c r="A251" s="33"/>
      <c r="C251" s="22" t="s">
        <v>122</v>
      </c>
      <c r="D251" s="211" t="s">
        <v>169</v>
      </c>
      <c r="E251" s="210">
        <f>VLOOKUP(D251,'Actual Factors'!$A$4:$B$9,2,FALSE)</f>
        <v>0</v>
      </c>
      <c r="F251" s="91">
        <f t="shared" ca="1" si="68"/>
        <v>0</v>
      </c>
      <c r="G251" s="98">
        <f ca="1">INDEX(OFFSET('Actual NPC (Total System)'!E$1,MATCH("NET SYSTEM LOAD",'Actual NPC (Total System)'!$A:$A,0),0,1000,1),MATCH($C251,OFFSET('Actual NPC (Total System)'!$C$1,MATCH("NET SYSTEM LOAD",'Actual NPC (Total System)'!$A:$A,0),0,1000,1),0),1)*$E251</f>
        <v>0</v>
      </c>
      <c r="H251" s="98">
        <f ca="1">INDEX(OFFSET('Actual NPC (Total System)'!F$1,MATCH("NET SYSTEM LOAD",'Actual NPC (Total System)'!$A:$A,0),0,1000,1),MATCH($C251,OFFSET('Actual NPC (Total System)'!$C$1,MATCH("NET SYSTEM LOAD",'Actual NPC (Total System)'!$A:$A,0),0,1000,1),0),1)*$E251</f>
        <v>0</v>
      </c>
      <c r="I251" s="98">
        <f ca="1">INDEX(OFFSET('Actual NPC (Total System)'!G$1,MATCH("NET SYSTEM LOAD",'Actual NPC (Total System)'!$A:$A,0),0,1000,1),MATCH($C251,OFFSET('Actual NPC (Total System)'!$C$1,MATCH("NET SYSTEM LOAD",'Actual NPC (Total System)'!$A:$A,0),0,1000,1),0),1)*$E251</f>
        <v>0</v>
      </c>
      <c r="J251" s="98">
        <f ca="1">INDEX(OFFSET('Actual NPC (Total System)'!H$1,MATCH("NET SYSTEM LOAD",'Actual NPC (Total System)'!$A:$A,0),0,1000,1),MATCH($C251,OFFSET('Actual NPC (Total System)'!$C$1,MATCH("NET SYSTEM LOAD",'Actual NPC (Total System)'!$A:$A,0),0,1000,1),0),1)*$E251</f>
        <v>0</v>
      </c>
      <c r="K251" s="98">
        <f ca="1">INDEX(OFFSET('Actual NPC (Total System)'!I$1,MATCH("NET SYSTEM LOAD",'Actual NPC (Total System)'!$A:$A,0),0,1000,1),MATCH($C251,OFFSET('Actual NPC (Total System)'!$C$1,MATCH("NET SYSTEM LOAD",'Actual NPC (Total System)'!$A:$A,0),0,1000,1),0),1)*$E251</f>
        <v>0</v>
      </c>
      <c r="L251" s="98">
        <f ca="1">INDEX(OFFSET('Actual NPC (Total System)'!J$1,MATCH("NET SYSTEM LOAD",'Actual NPC (Total System)'!$A:$A,0),0,1000,1),MATCH($C251,OFFSET('Actual NPC (Total System)'!$C$1,MATCH("NET SYSTEM LOAD",'Actual NPC (Total System)'!$A:$A,0),0,1000,1),0),1)*$E251</f>
        <v>0</v>
      </c>
      <c r="M251" s="98">
        <f ca="1">INDEX(OFFSET('Actual NPC (Total System)'!K$1,MATCH("NET SYSTEM LOAD",'Actual NPC (Total System)'!$A:$A,0),0,1000,1),MATCH($C251,OFFSET('Actual NPC (Total System)'!$C$1,MATCH("NET SYSTEM LOAD",'Actual NPC (Total System)'!$A:$A,0),0,1000,1),0),1)*$E251</f>
        <v>0</v>
      </c>
      <c r="N251" s="98">
        <f ca="1">INDEX(OFFSET('Actual NPC (Total System)'!L$1,MATCH("NET SYSTEM LOAD",'Actual NPC (Total System)'!$A:$A,0),0,1000,1),MATCH($C251,OFFSET('Actual NPC (Total System)'!$C$1,MATCH("NET SYSTEM LOAD",'Actual NPC (Total System)'!$A:$A,0),0,1000,1),0),1)*$E251</f>
        <v>0</v>
      </c>
      <c r="O251" s="98">
        <f ca="1">INDEX(OFFSET('Actual NPC (Total System)'!M$1,MATCH("NET SYSTEM LOAD",'Actual NPC (Total System)'!$A:$A,0),0,1000,1),MATCH($C251,OFFSET('Actual NPC (Total System)'!$C$1,MATCH("NET SYSTEM LOAD",'Actual NPC (Total System)'!$A:$A,0),0,1000,1),0),1)*$E251</f>
        <v>0</v>
      </c>
      <c r="P251" s="98">
        <f ca="1">INDEX(OFFSET('Actual NPC (Total System)'!N$1,MATCH("NET SYSTEM LOAD",'Actual NPC (Total System)'!$A:$A,0),0,1000,1),MATCH($C251,OFFSET('Actual NPC (Total System)'!$C$1,MATCH("NET SYSTEM LOAD",'Actual NPC (Total System)'!$A:$A,0),0,1000,1),0),1)*$E251</f>
        <v>0</v>
      </c>
      <c r="Q251" s="98">
        <f ca="1">INDEX(OFFSET('Actual NPC (Total System)'!O$1,MATCH("NET SYSTEM LOAD",'Actual NPC (Total System)'!$A:$A,0),0,1000,1),MATCH($C251,OFFSET('Actual NPC (Total System)'!$C$1,MATCH("NET SYSTEM LOAD",'Actual NPC (Total System)'!$A:$A,0),0,1000,1),0),1)*$E251</f>
        <v>0</v>
      </c>
      <c r="R251" s="98">
        <f ca="1">INDEX(OFFSET('Actual NPC (Total System)'!P$1,MATCH("NET SYSTEM LOAD",'Actual NPC (Total System)'!$A:$A,0),0,1000,1),MATCH($C251,OFFSET('Actual NPC (Total System)'!$C$1,MATCH("NET SYSTEM LOAD",'Actual NPC (Total System)'!$A:$A,0),0,1000,1),0),1)*$E251</f>
        <v>0</v>
      </c>
      <c r="S251" s="7"/>
    </row>
    <row r="252" spans="1:19" ht="12.75">
      <c r="A252" s="33"/>
      <c r="C252" s="22" t="s">
        <v>119</v>
      </c>
      <c r="D252" s="211" t="s">
        <v>169</v>
      </c>
      <c r="E252" s="210">
        <f>VLOOKUP(D252,'Actual Factors'!$A$4:$B$9,2,FALSE)</f>
        <v>0</v>
      </c>
      <c r="F252" s="91">
        <f t="shared" ca="1" si="68"/>
        <v>0</v>
      </c>
      <c r="G252" s="98">
        <f ca="1">INDEX(OFFSET('Actual NPC (Total System)'!E$1,MATCH("NET SYSTEM LOAD",'Actual NPC (Total System)'!$A:$A,0),0,1000,1),MATCH($C252,OFFSET('Actual NPC (Total System)'!$C$1,MATCH("NET SYSTEM LOAD",'Actual NPC (Total System)'!$A:$A,0),0,1000,1),0),1)*$E252</f>
        <v>0</v>
      </c>
      <c r="H252" s="98">
        <f ca="1">INDEX(OFFSET('Actual NPC (Total System)'!F$1,MATCH("NET SYSTEM LOAD",'Actual NPC (Total System)'!$A:$A,0),0,1000,1),MATCH($C252,OFFSET('Actual NPC (Total System)'!$C$1,MATCH("NET SYSTEM LOAD",'Actual NPC (Total System)'!$A:$A,0),0,1000,1),0),1)*$E252</f>
        <v>0</v>
      </c>
      <c r="I252" s="98">
        <f ca="1">INDEX(OFFSET('Actual NPC (Total System)'!G$1,MATCH("NET SYSTEM LOAD",'Actual NPC (Total System)'!$A:$A,0),0,1000,1),MATCH($C252,OFFSET('Actual NPC (Total System)'!$C$1,MATCH("NET SYSTEM LOAD",'Actual NPC (Total System)'!$A:$A,0),0,1000,1),0),1)*$E252</f>
        <v>0</v>
      </c>
      <c r="J252" s="98">
        <f ca="1">INDEX(OFFSET('Actual NPC (Total System)'!H$1,MATCH("NET SYSTEM LOAD",'Actual NPC (Total System)'!$A:$A,0),0,1000,1),MATCH($C252,OFFSET('Actual NPC (Total System)'!$C$1,MATCH("NET SYSTEM LOAD",'Actual NPC (Total System)'!$A:$A,0),0,1000,1),0),1)*$E252</f>
        <v>0</v>
      </c>
      <c r="K252" s="98">
        <f ca="1">INDEX(OFFSET('Actual NPC (Total System)'!I$1,MATCH("NET SYSTEM LOAD",'Actual NPC (Total System)'!$A:$A,0),0,1000,1),MATCH($C252,OFFSET('Actual NPC (Total System)'!$C$1,MATCH("NET SYSTEM LOAD",'Actual NPC (Total System)'!$A:$A,0),0,1000,1),0),1)*$E252</f>
        <v>0</v>
      </c>
      <c r="L252" s="98">
        <f ca="1">INDEX(OFFSET('Actual NPC (Total System)'!J$1,MATCH("NET SYSTEM LOAD",'Actual NPC (Total System)'!$A:$A,0),0,1000,1),MATCH($C252,OFFSET('Actual NPC (Total System)'!$C$1,MATCH("NET SYSTEM LOAD",'Actual NPC (Total System)'!$A:$A,0),0,1000,1),0),1)*$E252</f>
        <v>0</v>
      </c>
      <c r="M252" s="98">
        <f ca="1">INDEX(OFFSET('Actual NPC (Total System)'!K$1,MATCH("NET SYSTEM LOAD",'Actual NPC (Total System)'!$A:$A,0),0,1000,1),MATCH($C252,OFFSET('Actual NPC (Total System)'!$C$1,MATCH("NET SYSTEM LOAD",'Actual NPC (Total System)'!$A:$A,0),0,1000,1),0),1)*$E252</f>
        <v>0</v>
      </c>
      <c r="N252" s="98">
        <f ca="1">INDEX(OFFSET('Actual NPC (Total System)'!L$1,MATCH("NET SYSTEM LOAD",'Actual NPC (Total System)'!$A:$A,0),0,1000,1),MATCH($C252,OFFSET('Actual NPC (Total System)'!$C$1,MATCH("NET SYSTEM LOAD",'Actual NPC (Total System)'!$A:$A,0),0,1000,1),0),1)*$E252</f>
        <v>0</v>
      </c>
      <c r="O252" s="98">
        <f ca="1">INDEX(OFFSET('Actual NPC (Total System)'!M$1,MATCH("NET SYSTEM LOAD",'Actual NPC (Total System)'!$A:$A,0),0,1000,1),MATCH($C252,OFFSET('Actual NPC (Total System)'!$C$1,MATCH("NET SYSTEM LOAD",'Actual NPC (Total System)'!$A:$A,0),0,1000,1),0),1)*$E252</f>
        <v>0</v>
      </c>
      <c r="P252" s="98">
        <f ca="1">INDEX(OFFSET('Actual NPC (Total System)'!N$1,MATCH("NET SYSTEM LOAD",'Actual NPC (Total System)'!$A:$A,0),0,1000,1),MATCH($C252,OFFSET('Actual NPC (Total System)'!$C$1,MATCH("NET SYSTEM LOAD",'Actual NPC (Total System)'!$A:$A,0),0,1000,1),0),1)*$E252</f>
        <v>0</v>
      </c>
      <c r="Q252" s="98">
        <f ca="1">INDEX(OFFSET('Actual NPC (Total System)'!O$1,MATCH("NET SYSTEM LOAD",'Actual NPC (Total System)'!$A:$A,0),0,1000,1),MATCH($C252,OFFSET('Actual NPC (Total System)'!$C$1,MATCH("NET SYSTEM LOAD",'Actual NPC (Total System)'!$A:$A,0),0,1000,1),0),1)*$E252</f>
        <v>0</v>
      </c>
      <c r="R252" s="98">
        <f ca="1">INDEX(OFFSET('Actual NPC (Total System)'!P$1,MATCH("NET SYSTEM LOAD",'Actual NPC (Total System)'!$A:$A,0),0,1000,1),MATCH($C252,OFFSET('Actual NPC (Total System)'!$C$1,MATCH("NET SYSTEM LOAD",'Actual NPC (Total System)'!$A:$A,0),0,1000,1),0),1)*$E252</f>
        <v>0</v>
      </c>
      <c r="S252" s="7"/>
    </row>
    <row r="253" spans="1:19" ht="12.75">
      <c r="A253" s="33"/>
      <c r="C253" s="22" t="s">
        <v>20</v>
      </c>
      <c r="D253" s="211" t="s">
        <v>169</v>
      </c>
      <c r="E253" s="210">
        <f>VLOOKUP(D253,'Actual Factors'!$A$4:$B$9,2,FALSE)</f>
        <v>0</v>
      </c>
      <c r="F253" s="91">
        <f t="shared" ref="F253:F255" ca="1" si="69">SUM(G253:R253)</f>
        <v>0</v>
      </c>
      <c r="G253" s="98">
        <f ca="1">INDEX(OFFSET('Actual NPC (Total System)'!E$1,MATCH("NET SYSTEM LOAD",'Actual NPC (Total System)'!$A:$A,0),0,1000,1),MATCH($C253,OFFSET('Actual NPC (Total System)'!$C$1,MATCH("NET SYSTEM LOAD",'Actual NPC (Total System)'!$A:$A,0),0,1000,1),0),1)*$E253</f>
        <v>0</v>
      </c>
      <c r="H253" s="98">
        <f ca="1">INDEX(OFFSET('Actual NPC (Total System)'!F$1,MATCH("NET SYSTEM LOAD",'Actual NPC (Total System)'!$A:$A,0),0,1000,1),MATCH($C253,OFFSET('Actual NPC (Total System)'!$C$1,MATCH("NET SYSTEM LOAD",'Actual NPC (Total System)'!$A:$A,0),0,1000,1),0),1)*$E253</f>
        <v>0</v>
      </c>
      <c r="I253" s="98">
        <f ca="1">INDEX(OFFSET('Actual NPC (Total System)'!G$1,MATCH("NET SYSTEM LOAD",'Actual NPC (Total System)'!$A:$A,0),0,1000,1),MATCH($C253,OFFSET('Actual NPC (Total System)'!$C$1,MATCH("NET SYSTEM LOAD",'Actual NPC (Total System)'!$A:$A,0),0,1000,1),0),1)*$E253</f>
        <v>0</v>
      </c>
      <c r="J253" s="98">
        <f ca="1">INDEX(OFFSET('Actual NPC (Total System)'!H$1,MATCH("NET SYSTEM LOAD",'Actual NPC (Total System)'!$A:$A,0),0,1000,1),MATCH($C253,OFFSET('Actual NPC (Total System)'!$C$1,MATCH("NET SYSTEM LOAD",'Actual NPC (Total System)'!$A:$A,0),0,1000,1),0),1)*$E253</f>
        <v>0</v>
      </c>
      <c r="K253" s="98">
        <f ca="1">INDEX(OFFSET('Actual NPC (Total System)'!I$1,MATCH("NET SYSTEM LOAD",'Actual NPC (Total System)'!$A:$A,0),0,1000,1),MATCH($C253,OFFSET('Actual NPC (Total System)'!$C$1,MATCH("NET SYSTEM LOAD",'Actual NPC (Total System)'!$A:$A,0),0,1000,1),0),1)*$E253</f>
        <v>0</v>
      </c>
      <c r="L253" s="98">
        <f ca="1">INDEX(OFFSET('Actual NPC (Total System)'!J$1,MATCH("NET SYSTEM LOAD",'Actual NPC (Total System)'!$A:$A,0),0,1000,1),MATCH($C253,OFFSET('Actual NPC (Total System)'!$C$1,MATCH("NET SYSTEM LOAD",'Actual NPC (Total System)'!$A:$A,0),0,1000,1),0),1)*$E253</f>
        <v>0</v>
      </c>
      <c r="M253" s="98">
        <f ca="1">INDEX(OFFSET('Actual NPC (Total System)'!K$1,MATCH("NET SYSTEM LOAD",'Actual NPC (Total System)'!$A:$A,0),0,1000,1),MATCH($C253,OFFSET('Actual NPC (Total System)'!$C$1,MATCH("NET SYSTEM LOAD",'Actual NPC (Total System)'!$A:$A,0),0,1000,1),0),1)*$E253</f>
        <v>0</v>
      </c>
      <c r="N253" s="98">
        <f ca="1">INDEX(OFFSET('Actual NPC (Total System)'!L$1,MATCH("NET SYSTEM LOAD",'Actual NPC (Total System)'!$A:$A,0),0,1000,1),MATCH($C253,OFFSET('Actual NPC (Total System)'!$C$1,MATCH("NET SYSTEM LOAD",'Actual NPC (Total System)'!$A:$A,0),0,1000,1),0),1)*$E253</f>
        <v>0</v>
      </c>
      <c r="O253" s="98">
        <f ca="1">INDEX(OFFSET('Actual NPC (Total System)'!M$1,MATCH("NET SYSTEM LOAD",'Actual NPC (Total System)'!$A:$A,0),0,1000,1),MATCH($C253,OFFSET('Actual NPC (Total System)'!$C$1,MATCH("NET SYSTEM LOAD",'Actual NPC (Total System)'!$A:$A,0),0,1000,1),0),1)*$E253</f>
        <v>0</v>
      </c>
      <c r="P253" s="98">
        <f ca="1">INDEX(OFFSET('Actual NPC (Total System)'!N$1,MATCH("NET SYSTEM LOAD",'Actual NPC (Total System)'!$A:$A,0),0,1000,1),MATCH($C253,OFFSET('Actual NPC (Total System)'!$C$1,MATCH("NET SYSTEM LOAD",'Actual NPC (Total System)'!$A:$A,0),0,1000,1),0),1)*$E253</f>
        <v>0</v>
      </c>
      <c r="Q253" s="98">
        <f ca="1">INDEX(OFFSET('Actual NPC (Total System)'!O$1,MATCH("NET SYSTEM LOAD",'Actual NPC (Total System)'!$A:$A,0),0,1000,1),MATCH($C253,OFFSET('Actual NPC (Total System)'!$C$1,MATCH("NET SYSTEM LOAD",'Actual NPC (Total System)'!$A:$A,0),0,1000,1),0),1)*$E253</f>
        <v>0</v>
      </c>
      <c r="R253" s="98">
        <f ca="1">INDEX(OFFSET('Actual NPC (Total System)'!P$1,MATCH("NET SYSTEM LOAD",'Actual NPC (Total System)'!$A:$A,0),0,1000,1),MATCH($C253,OFFSET('Actual NPC (Total System)'!$C$1,MATCH("NET SYSTEM LOAD",'Actual NPC (Total System)'!$A:$A,0),0,1000,1),0),1)*$E253</f>
        <v>0</v>
      </c>
      <c r="S253" s="7"/>
    </row>
    <row r="254" spans="1:19" ht="12.75">
      <c r="A254" s="33"/>
      <c r="C254" s="22" t="s">
        <v>21</v>
      </c>
      <c r="D254" s="211" t="s">
        <v>169</v>
      </c>
      <c r="E254" s="210">
        <f>VLOOKUP(D254,'Actual Factors'!$A$4:$B$9,2,FALSE)</f>
        <v>0</v>
      </c>
      <c r="F254" s="91">
        <f t="shared" ca="1" si="69"/>
        <v>0</v>
      </c>
      <c r="G254" s="98">
        <f ca="1">INDEX(OFFSET('Actual NPC (Total System)'!E$1,MATCH("NET SYSTEM LOAD",'Actual NPC (Total System)'!$A:$A,0),0,1000,1),MATCH($C254,OFFSET('Actual NPC (Total System)'!$C$1,MATCH("NET SYSTEM LOAD",'Actual NPC (Total System)'!$A:$A,0),0,1000,1),0),1)*$E254</f>
        <v>0</v>
      </c>
      <c r="H254" s="98">
        <f ca="1">INDEX(OFFSET('Actual NPC (Total System)'!F$1,MATCH("NET SYSTEM LOAD",'Actual NPC (Total System)'!$A:$A,0),0,1000,1),MATCH($C254,OFFSET('Actual NPC (Total System)'!$C$1,MATCH("NET SYSTEM LOAD",'Actual NPC (Total System)'!$A:$A,0),0,1000,1),0),1)*$E254</f>
        <v>0</v>
      </c>
      <c r="I254" s="98">
        <f ca="1">INDEX(OFFSET('Actual NPC (Total System)'!G$1,MATCH("NET SYSTEM LOAD",'Actual NPC (Total System)'!$A:$A,0),0,1000,1),MATCH($C254,OFFSET('Actual NPC (Total System)'!$C$1,MATCH("NET SYSTEM LOAD",'Actual NPC (Total System)'!$A:$A,0),0,1000,1),0),1)*$E254</f>
        <v>0</v>
      </c>
      <c r="J254" s="98">
        <f ca="1">INDEX(OFFSET('Actual NPC (Total System)'!H$1,MATCH("NET SYSTEM LOAD",'Actual NPC (Total System)'!$A:$A,0),0,1000,1),MATCH($C254,OFFSET('Actual NPC (Total System)'!$C$1,MATCH("NET SYSTEM LOAD",'Actual NPC (Total System)'!$A:$A,0),0,1000,1),0),1)*$E254</f>
        <v>0</v>
      </c>
      <c r="K254" s="98">
        <f ca="1">INDEX(OFFSET('Actual NPC (Total System)'!I$1,MATCH("NET SYSTEM LOAD",'Actual NPC (Total System)'!$A:$A,0),0,1000,1),MATCH($C254,OFFSET('Actual NPC (Total System)'!$C$1,MATCH("NET SYSTEM LOAD",'Actual NPC (Total System)'!$A:$A,0),0,1000,1),0),1)*$E254</f>
        <v>0</v>
      </c>
      <c r="L254" s="98">
        <f ca="1">INDEX(OFFSET('Actual NPC (Total System)'!J$1,MATCH("NET SYSTEM LOAD",'Actual NPC (Total System)'!$A:$A,0),0,1000,1),MATCH($C254,OFFSET('Actual NPC (Total System)'!$C$1,MATCH("NET SYSTEM LOAD",'Actual NPC (Total System)'!$A:$A,0),0,1000,1),0),1)*$E254</f>
        <v>0</v>
      </c>
      <c r="M254" s="98">
        <f ca="1">INDEX(OFFSET('Actual NPC (Total System)'!K$1,MATCH("NET SYSTEM LOAD",'Actual NPC (Total System)'!$A:$A,0),0,1000,1),MATCH($C254,OFFSET('Actual NPC (Total System)'!$C$1,MATCH("NET SYSTEM LOAD",'Actual NPC (Total System)'!$A:$A,0),0,1000,1),0),1)*$E254</f>
        <v>0</v>
      </c>
      <c r="N254" s="98">
        <f ca="1">INDEX(OFFSET('Actual NPC (Total System)'!L$1,MATCH("NET SYSTEM LOAD",'Actual NPC (Total System)'!$A:$A,0),0,1000,1),MATCH($C254,OFFSET('Actual NPC (Total System)'!$C$1,MATCH("NET SYSTEM LOAD",'Actual NPC (Total System)'!$A:$A,0),0,1000,1),0),1)*$E254</f>
        <v>0</v>
      </c>
      <c r="O254" s="98">
        <f ca="1">INDEX(OFFSET('Actual NPC (Total System)'!M$1,MATCH("NET SYSTEM LOAD",'Actual NPC (Total System)'!$A:$A,0),0,1000,1),MATCH($C254,OFFSET('Actual NPC (Total System)'!$C$1,MATCH("NET SYSTEM LOAD",'Actual NPC (Total System)'!$A:$A,0),0,1000,1),0),1)*$E254</f>
        <v>0</v>
      </c>
      <c r="P254" s="98">
        <f ca="1">INDEX(OFFSET('Actual NPC (Total System)'!N$1,MATCH("NET SYSTEM LOAD",'Actual NPC (Total System)'!$A:$A,0),0,1000,1),MATCH($C254,OFFSET('Actual NPC (Total System)'!$C$1,MATCH("NET SYSTEM LOAD",'Actual NPC (Total System)'!$A:$A,0),0,1000,1),0),1)*$E254</f>
        <v>0</v>
      </c>
      <c r="Q254" s="98">
        <f ca="1">INDEX(OFFSET('Actual NPC (Total System)'!O$1,MATCH("NET SYSTEM LOAD",'Actual NPC (Total System)'!$A:$A,0),0,1000,1),MATCH($C254,OFFSET('Actual NPC (Total System)'!$C$1,MATCH("NET SYSTEM LOAD",'Actual NPC (Total System)'!$A:$A,0),0,1000,1),0),1)*$E254</f>
        <v>0</v>
      </c>
      <c r="R254" s="98">
        <f ca="1">INDEX(OFFSET('Actual NPC (Total System)'!P$1,MATCH("NET SYSTEM LOAD",'Actual NPC (Total System)'!$A:$A,0),0,1000,1),MATCH($C254,OFFSET('Actual NPC (Total System)'!$C$1,MATCH("NET SYSTEM LOAD",'Actual NPC (Total System)'!$A:$A,0),0,1000,1),0),1)*$E254</f>
        <v>0</v>
      </c>
      <c r="S254" s="7"/>
    </row>
    <row r="255" spans="1:19" ht="12.75">
      <c r="A255" s="33"/>
      <c r="C255" s="22" t="s">
        <v>97</v>
      </c>
      <c r="D255" s="211" t="s">
        <v>169</v>
      </c>
      <c r="E255" s="210">
        <f>VLOOKUP(D255,'Actual Factors'!$A$4:$B$9,2,FALSE)</f>
        <v>0</v>
      </c>
      <c r="F255" s="91">
        <f t="shared" ca="1" si="69"/>
        <v>0</v>
      </c>
      <c r="G255" s="98">
        <f ca="1">INDEX(OFFSET('Actual NPC (Total System)'!E$1,MATCH("NET SYSTEM LOAD",'Actual NPC (Total System)'!$A:$A,0),0,1000,1),MATCH($C255,OFFSET('Actual NPC (Total System)'!$C$1,MATCH("NET SYSTEM LOAD",'Actual NPC (Total System)'!$A:$A,0),0,1000,1),0),1)*$E255</f>
        <v>0</v>
      </c>
      <c r="H255" s="98">
        <f ca="1">INDEX(OFFSET('Actual NPC (Total System)'!F$1,MATCH("NET SYSTEM LOAD",'Actual NPC (Total System)'!$A:$A,0),0,1000,1),MATCH($C255,OFFSET('Actual NPC (Total System)'!$C$1,MATCH("NET SYSTEM LOAD",'Actual NPC (Total System)'!$A:$A,0),0,1000,1),0),1)*$E255</f>
        <v>0</v>
      </c>
      <c r="I255" s="98">
        <f ca="1">INDEX(OFFSET('Actual NPC (Total System)'!G$1,MATCH("NET SYSTEM LOAD",'Actual NPC (Total System)'!$A:$A,0),0,1000,1),MATCH($C255,OFFSET('Actual NPC (Total System)'!$C$1,MATCH("NET SYSTEM LOAD",'Actual NPC (Total System)'!$A:$A,0),0,1000,1),0),1)*$E255</f>
        <v>0</v>
      </c>
      <c r="J255" s="98">
        <f ca="1">INDEX(OFFSET('Actual NPC (Total System)'!H$1,MATCH("NET SYSTEM LOAD",'Actual NPC (Total System)'!$A:$A,0),0,1000,1),MATCH($C255,OFFSET('Actual NPC (Total System)'!$C$1,MATCH("NET SYSTEM LOAD",'Actual NPC (Total System)'!$A:$A,0),0,1000,1),0),1)*$E255</f>
        <v>0</v>
      </c>
      <c r="K255" s="98">
        <f ca="1">INDEX(OFFSET('Actual NPC (Total System)'!I$1,MATCH("NET SYSTEM LOAD",'Actual NPC (Total System)'!$A:$A,0),0,1000,1),MATCH($C255,OFFSET('Actual NPC (Total System)'!$C$1,MATCH("NET SYSTEM LOAD",'Actual NPC (Total System)'!$A:$A,0),0,1000,1),0),1)*$E255</f>
        <v>0</v>
      </c>
      <c r="L255" s="98">
        <f ca="1">INDEX(OFFSET('Actual NPC (Total System)'!J$1,MATCH("NET SYSTEM LOAD",'Actual NPC (Total System)'!$A:$A,0),0,1000,1),MATCH($C255,OFFSET('Actual NPC (Total System)'!$C$1,MATCH("NET SYSTEM LOAD",'Actual NPC (Total System)'!$A:$A,0),0,1000,1),0),1)*$E255</f>
        <v>0</v>
      </c>
      <c r="M255" s="98">
        <f ca="1">INDEX(OFFSET('Actual NPC (Total System)'!K$1,MATCH("NET SYSTEM LOAD",'Actual NPC (Total System)'!$A:$A,0),0,1000,1),MATCH($C255,OFFSET('Actual NPC (Total System)'!$C$1,MATCH("NET SYSTEM LOAD",'Actual NPC (Total System)'!$A:$A,0),0,1000,1),0),1)*$E255</f>
        <v>0</v>
      </c>
      <c r="N255" s="98">
        <f ca="1">INDEX(OFFSET('Actual NPC (Total System)'!L$1,MATCH("NET SYSTEM LOAD",'Actual NPC (Total System)'!$A:$A,0),0,1000,1),MATCH($C255,OFFSET('Actual NPC (Total System)'!$C$1,MATCH("NET SYSTEM LOAD",'Actual NPC (Total System)'!$A:$A,0),0,1000,1),0),1)*$E255</f>
        <v>0</v>
      </c>
      <c r="O255" s="98">
        <f ca="1">INDEX(OFFSET('Actual NPC (Total System)'!M$1,MATCH("NET SYSTEM LOAD",'Actual NPC (Total System)'!$A:$A,0),0,1000,1),MATCH($C255,OFFSET('Actual NPC (Total System)'!$C$1,MATCH("NET SYSTEM LOAD",'Actual NPC (Total System)'!$A:$A,0),0,1000,1),0),1)*$E255</f>
        <v>0</v>
      </c>
      <c r="P255" s="98">
        <f ca="1">INDEX(OFFSET('Actual NPC (Total System)'!N$1,MATCH("NET SYSTEM LOAD",'Actual NPC (Total System)'!$A:$A,0),0,1000,1),MATCH($C255,OFFSET('Actual NPC (Total System)'!$C$1,MATCH("NET SYSTEM LOAD",'Actual NPC (Total System)'!$A:$A,0),0,1000,1),0),1)*$E255</f>
        <v>0</v>
      </c>
      <c r="Q255" s="98">
        <f ca="1">INDEX(OFFSET('Actual NPC (Total System)'!O$1,MATCH("NET SYSTEM LOAD",'Actual NPC (Total System)'!$A:$A,0),0,1000,1),MATCH($C255,OFFSET('Actual NPC (Total System)'!$C$1,MATCH("NET SYSTEM LOAD",'Actual NPC (Total System)'!$A:$A,0),0,1000,1),0),1)*$E255</f>
        <v>0</v>
      </c>
      <c r="R255" s="98">
        <f ca="1">INDEX(OFFSET('Actual NPC (Total System)'!P$1,MATCH("NET SYSTEM LOAD",'Actual NPC (Total System)'!$A:$A,0),0,1000,1),MATCH($C255,OFFSET('Actual NPC (Total System)'!$C$1,MATCH("NET SYSTEM LOAD",'Actual NPC (Total System)'!$A:$A,0),0,1000,1),0),1)*$E255</f>
        <v>0</v>
      </c>
      <c r="S255" s="7"/>
    </row>
    <row r="256" spans="1:19" ht="12.75">
      <c r="A256" s="33"/>
      <c r="B256" s="24"/>
      <c r="C256" s="22" t="s">
        <v>22</v>
      </c>
      <c r="D256" s="211" t="s">
        <v>169</v>
      </c>
      <c r="E256" s="210">
        <f>VLOOKUP(D256,'Actual Factors'!$A$4:$B$9,2,FALSE)</f>
        <v>0</v>
      </c>
      <c r="F256" s="91">
        <f t="shared" ca="1" si="68"/>
        <v>0</v>
      </c>
      <c r="G256" s="98">
        <f ca="1">INDEX(OFFSET('Actual NPC (Total System)'!E$1,MATCH("NET SYSTEM LOAD",'Actual NPC (Total System)'!$A:$A,0),0,1000,1),MATCH($C256,OFFSET('Actual NPC (Total System)'!$C$1,MATCH("NET SYSTEM LOAD",'Actual NPC (Total System)'!$A:$A,0),0,1000,1),0),1)*$E256</f>
        <v>0</v>
      </c>
      <c r="H256" s="98">
        <f ca="1">INDEX(OFFSET('Actual NPC (Total System)'!F$1,MATCH("NET SYSTEM LOAD",'Actual NPC (Total System)'!$A:$A,0),0,1000,1),MATCH($C256,OFFSET('Actual NPC (Total System)'!$C$1,MATCH("NET SYSTEM LOAD",'Actual NPC (Total System)'!$A:$A,0),0,1000,1),0),1)*$E256</f>
        <v>0</v>
      </c>
      <c r="I256" s="98">
        <f ca="1">INDEX(OFFSET('Actual NPC (Total System)'!G$1,MATCH("NET SYSTEM LOAD",'Actual NPC (Total System)'!$A:$A,0),0,1000,1),MATCH($C256,OFFSET('Actual NPC (Total System)'!$C$1,MATCH("NET SYSTEM LOAD",'Actual NPC (Total System)'!$A:$A,0),0,1000,1),0),1)*$E256</f>
        <v>0</v>
      </c>
      <c r="J256" s="98">
        <f ca="1">INDEX(OFFSET('Actual NPC (Total System)'!H$1,MATCH("NET SYSTEM LOAD",'Actual NPC (Total System)'!$A:$A,0),0,1000,1),MATCH($C256,OFFSET('Actual NPC (Total System)'!$C$1,MATCH("NET SYSTEM LOAD",'Actual NPC (Total System)'!$A:$A,0),0,1000,1),0),1)*$E256</f>
        <v>0</v>
      </c>
      <c r="K256" s="98">
        <f ca="1">INDEX(OFFSET('Actual NPC (Total System)'!I$1,MATCH("NET SYSTEM LOAD",'Actual NPC (Total System)'!$A:$A,0),0,1000,1),MATCH($C256,OFFSET('Actual NPC (Total System)'!$C$1,MATCH("NET SYSTEM LOAD",'Actual NPC (Total System)'!$A:$A,0),0,1000,1),0),1)*$E256</f>
        <v>0</v>
      </c>
      <c r="L256" s="98">
        <f ca="1">INDEX(OFFSET('Actual NPC (Total System)'!J$1,MATCH("NET SYSTEM LOAD",'Actual NPC (Total System)'!$A:$A,0),0,1000,1),MATCH($C256,OFFSET('Actual NPC (Total System)'!$C$1,MATCH("NET SYSTEM LOAD",'Actual NPC (Total System)'!$A:$A,0),0,1000,1),0),1)*$E256</f>
        <v>0</v>
      </c>
      <c r="M256" s="98">
        <f ca="1">INDEX(OFFSET('Actual NPC (Total System)'!K$1,MATCH("NET SYSTEM LOAD",'Actual NPC (Total System)'!$A:$A,0),0,1000,1),MATCH($C256,OFFSET('Actual NPC (Total System)'!$C$1,MATCH("NET SYSTEM LOAD",'Actual NPC (Total System)'!$A:$A,0),0,1000,1),0),1)*$E256</f>
        <v>0</v>
      </c>
      <c r="N256" s="98">
        <f ca="1">INDEX(OFFSET('Actual NPC (Total System)'!L$1,MATCH("NET SYSTEM LOAD",'Actual NPC (Total System)'!$A:$A,0),0,1000,1),MATCH($C256,OFFSET('Actual NPC (Total System)'!$C$1,MATCH("NET SYSTEM LOAD",'Actual NPC (Total System)'!$A:$A,0),0,1000,1),0),1)*$E256</f>
        <v>0</v>
      </c>
      <c r="O256" s="98">
        <f ca="1">INDEX(OFFSET('Actual NPC (Total System)'!M$1,MATCH("NET SYSTEM LOAD",'Actual NPC (Total System)'!$A:$A,0),0,1000,1),MATCH($C256,OFFSET('Actual NPC (Total System)'!$C$1,MATCH("NET SYSTEM LOAD",'Actual NPC (Total System)'!$A:$A,0),0,1000,1),0),1)*$E256</f>
        <v>0</v>
      </c>
      <c r="P256" s="98">
        <f ca="1">INDEX(OFFSET('Actual NPC (Total System)'!N$1,MATCH("NET SYSTEM LOAD",'Actual NPC (Total System)'!$A:$A,0),0,1000,1),MATCH($C256,OFFSET('Actual NPC (Total System)'!$C$1,MATCH("NET SYSTEM LOAD",'Actual NPC (Total System)'!$A:$A,0),0,1000,1),0),1)*$E256</f>
        <v>0</v>
      </c>
      <c r="Q256" s="98">
        <f ca="1">INDEX(OFFSET('Actual NPC (Total System)'!O$1,MATCH("NET SYSTEM LOAD",'Actual NPC (Total System)'!$A:$A,0),0,1000,1),MATCH($C256,OFFSET('Actual NPC (Total System)'!$C$1,MATCH("NET SYSTEM LOAD",'Actual NPC (Total System)'!$A:$A,0),0,1000,1),0),1)*$E256</f>
        <v>0</v>
      </c>
      <c r="R256" s="98">
        <f ca="1">INDEX(OFFSET('Actual NPC (Total System)'!P$1,MATCH("NET SYSTEM LOAD",'Actual NPC (Total System)'!$A:$A,0),0,1000,1),MATCH($C256,OFFSET('Actual NPC (Total System)'!$C$1,MATCH("NET SYSTEM LOAD",'Actual NPC (Total System)'!$A:$A,0),0,1000,1),0),1)*$E256</f>
        <v>0</v>
      </c>
      <c r="S256" s="7"/>
    </row>
    <row r="257" spans="1:19" ht="12.75">
      <c r="A257" s="33"/>
      <c r="B257" s="25"/>
      <c r="C257" s="22" t="s">
        <v>164</v>
      </c>
      <c r="D257" s="211" t="s">
        <v>169</v>
      </c>
      <c r="E257" s="210">
        <f>VLOOKUP(D257,'Actual Factors'!$A$4:$B$9,2,FALSE)</f>
        <v>0</v>
      </c>
      <c r="F257" s="91">
        <f t="shared" ca="1" si="64"/>
        <v>0</v>
      </c>
      <c r="G257" s="98">
        <f ca="1">INDEX(OFFSET('Actual NPC (Total System)'!E$1,MATCH("NET SYSTEM LOAD",'Actual NPC (Total System)'!$A:$A,0),0,1000,1),MATCH($C257,OFFSET('Actual NPC (Total System)'!$C$1,MATCH("NET SYSTEM LOAD",'Actual NPC (Total System)'!$A:$A,0),0,1000,1),0),1)*$E257</f>
        <v>0</v>
      </c>
      <c r="H257" s="98">
        <f ca="1">INDEX(OFFSET('Actual NPC (Total System)'!F$1,MATCH("NET SYSTEM LOAD",'Actual NPC (Total System)'!$A:$A,0),0,1000,1),MATCH($C257,OFFSET('Actual NPC (Total System)'!$C$1,MATCH("NET SYSTEM LOAD",'Actual NPC (Total System)'!$A:$A,0),0,1000,1),0),1)*$E257</f>
        <v>0</v>
      </c>
      <c r="I257" s="98">
        <f ca="1">INDEX(OFFSET('Actual NPC (Total System)'!G$1,MATCH("NET SYSTEM LOAD",'Actual NPC (Total System)'!$A:$A,0),0,1000,1),MATCH($C257,OFFSET('Actual NPC (Total System)'!$C$1,MATCH("NET SYSTEM LOAD",'Actual NPC (Total System)'!$A:$A,0),0,1000,1),0),1)*$E257</f>
        <v>0</v>
      </c>
      <c r="J257" s="98">
        <f ca="1">INDEX(OFFSET('Actual NPC (Total System)'!H$1,MATCH("NET SYSTEM LOAD",'Actual NPC (Total System)'!$A:$A,0),0,1000,1),MATCH($C257,OFFSET('Actual NPC (Total System)'!$C$1,MATCH("NET SYSTEM LOAD",'Actual NPC (Total System)'!$A:$A,0),0,1000,1),0),1)*$E257</f>
        <v>0</v>
      </c>
      <c r="K257" s="98">
        <f ca="1">INDEX(OFFSET('Actual NPC (Total System)'!I$1,MATCH("NET SYSTEM LOAD",'Actual NPC (Total System)'!$A:$A,0),0,1000,1),MATCH($C257,OFFSET('Actual NPC (Total System)'!$C$1,MATCH("NET SYSTEM LOAD",'Actual NPC (Total System)'!$A:$A,0),0,1000,1),0),1)*$E257</f>
        <v>0</v>
      </c>
      <c r="L257" s="98">
        <f ca="1">INDEX(OFFSET('Actual NPC (Total System)'!J$1,MATCH("NET SYSTEM LOAD",'Actual NPC (Total System)'!$A:$A,0),0,1000,1),MATCH($C257,OFFSET('Actual NPC (Total System)'!$C$1,MATCH("NET SYSTEM LOAD",'Actual NPC (Total System)'!$A:$A,0),0,1000,1),0),1)*$E257</f>
        <v>0</v>
      </c>
      <c r="M257" s="98">
        <f ca="1">INDEX(OFFSET('Actual NPC (Total System)'!K$1,MATCH("NET SYSTEM LOAD",'Actual NPC (Total System)'!$A:$A,0),0,1000,1),MATCH($C257,OFFSET('Actual NPC (Total System)'!$C$1,MATCH("NET SYSTEM LOAD",'Actual NPC (Total System)'!$A:$A,0),0,1000,1),0),1)*$E257</f>
        <v>0</v>
      </c>
      <c r="N257" s="98">
        <f ca="1">INDEX(OFFSET('Actual NPC (Total System)'!L$1,MATCH("NET SYSTEM LOAD",'Actual NPC (Total System)'!$A:$A,0),0,1000,1),MATCH($C257,OFFSET('Actual NPC (Total System)'!$C$1,MATCH("NET SYSTEM LOAD",'Actual NPC (Total System)'!$A:$A,0),0,1000,1),0),1)*$E257</f>
        <v>0</v>
      </c>
      <c r="O257" s="98">
        <f ca="1">INDEX(OFFSET('Actual NPC (Total System)'!M$1,MATCH("NET SYSTEM LOAD",'Actual NPC (Total System)'!$A:$A,0),0,1000,1),MATCH($C257,OFFSET('Actual NPC (Total System)'!$C$1,MATCH("NET SYSTEM LOAD",'Actual NPC (Total System)'!$A:$A,0),0,1000,1),0),1)*$E257</f>
        <v>0</v>
      </c>
      <c r="P257" s="98">
        <f ca="1">INDEX(OFFSET('Actual NPC (Total System)'!N$1,MATCH("NET SYSTEM LOAD",'Actual NPC (Total System)'!$A:$A,0),0,1000,1),MATCH($C257,OFFSET('Actual NPC (Total System)'!$C$1,MATCH("NET SYSTEM LOAD",'Actual NPC (Total System)'!$A:$A,0),0,1000,1),0),1)*$E257</f>
        <v>0</v>
      </c>
      <c r="Q257" s="98">
        <f ca="1">INDEX(OFFSET('Actual NPC (Total System)'!O$1,MATCH("NET SYSTEM LOAD",'Actual NPC (Total System)'!$A:$A,0),0,1000,1),MATCH($C257,OFFSET('Actual NPC (Total System)'!$C$1,MATCH("NET SYSTEM LOAD",'Actual NPC (Total System)'!$A:$A,0),0,1000,1),0),1)*$E257</f>
        <v>0</v>
      </c>
      <c r="R257" s="98">
        <f ca="1">INDEX(OFFSET('Actual NPC (Total System)'!P$1,MATCH("NET SYSTEM LOAD",'Actual NPC (Total System)'!$A:$A,0),0,1000,1),MATCH($C257,OFFSET('Actual NPC (Total System)'!$C$1,MATCH("NET SYSTEM LOAD",'Actual NPC (Total System)'!$A:$A,0),0,1000,1),0),1)*$E257</f>
        <v>0</v>
      </c>
      <c r="S257" s="7"/>
    </row>
    <row r="258" spans="1:19" ht="12.75">
      <c r="A258" s="21"/>
      <c r="B258" s="25"/>
      <c r="C258" s="22" t="s">
        <v>165</v>
      </c>
      <c r="D258" s="211" t="s">
        <v>169</v>
      </c>
      <c r="E258" s="210">
        <f>VLOOKUP(D258,'Actual Factors'!$A$4:$B$9,2,FALSE)</f>
        <v>0</v>
      </c>
      <c r="F258" s="91">
        <f t="shared" ca="1" si="64"/>
        <v>0</v>
      </c>
      <c r="G258" s="98">
        <f ca="1">INDEX(OFFSET('Actual NPC (Total System)'!E$1,MATCH("NET SYSTEM LOAD",'Actual NPC (Total System)'!$A:$A,0),0,1000,1),MATCH($C258,OFFSET('Actual NPC (Total System)'!$C$1,MATCH("NET SYSTEM LOAD",'Actual NPC (Total System)'!$A:$A,0),0,1000,1),0),1)*$E258</f>
        <v>0</v>
      </c>
      <c r="H258" s="98">
        <f ca="1">INDEX(OFFSET('Actual NPC (Total System)'!F$1,MATCH("NET SYSTEM LOAD",'Actual NPC (Total System)'!$A:$A,0),0,1000,1),MATCH($C258,OFFSET('Actual NPC (Total System)'!$C$1,MATCH("NET SYSTEM LOAD",'Actual NPC (Total System)'!$A:$A,0),0,1000,1),0),1)*$E258</f>
        <v>0</v>
      </c>
      <c r="I258" s="98">
        <f ca="1">INDEX(OFFSET('Actual NPC (Total System)'!G$1,MATCH("NET SYSTEM LOAD",'Actual NPC (Total System)'!$A:$A,0),0,1000,1),MATCH($C258,OFFSET('Actual NPC (Total System)'!$C$1,MATCH("NET SYSTEM LOAD",'Actual NPC (Total System)'!$A:$A,0),0,1000,1),0),1)*$E258</f>
        <v>0</v>
      </c>
      <c r="J258" s="98">
        <f ca="1">INDEX(OFFSET('Actual NPC (Total System)'!H$1,MATCH("NET SYSTEM LOAD",'Actual NPC (Total System)'!$A:$A,0),0,1000,1),MATCH($C258,OFFSET('Actual NPC (Total System)'!$C$1,MATCH("NET SYSTEM LOAD",'Actual NPC (Total System)'!$A:$A,0),0,1000,1),0),1)*$E258</f>
        <v>0</v>
      </c>
      <c r="K258" s="98">
        <f ca="1">INDEX(OFFSET('Actual NPC (Total System)'!I$1,MATCH("NET SYSTEM LOAD",'Actual NPC (Total System)'!$A:$A,0),0,1000,1),MATCH($C258,OFFSET('Actual NPC (Total System)'!$C$1,MATCH("NET SYSTEM LOAD",'Actual NPC (Total System)'!$A:$A,0),0,1000,1),0),1)*$E258</f>
        <v>0</v>
      </c>
      <c r="L258" s="98">
        <f ca="1">INDEX(OFFSET('Actual NPC (Total System)'!J$1,MATCH("NET SYSTEM LOAD",'Actual NPC (Total System)'!$A:$A,0),0,1000,1),MATCH($C258,OFFSET('Actual NPC (Total System)'!$C$1,MATCH("NET SYSTEM LOAD",'Actual NPC (Total System)'!$A:$A,0),0,1000,1),0),1)*$E258</f>
        <v>0</v>
      </c>
      <c r="M258" s="98">
        <f ca="1">INDEX(OFFSET('Actual NPC (Total System)'!K$1,MATCH("NET SYSTEM LOAD",'Actual NPC (Total System)'!$A:$A,0),0,1000,1),MATCH($C258,OFFSET('Actual NPC (Total System)'!$C$1,MATCH("NET SYSTEM LOAD",'Actual NPC (Total System)'!$A:$A,0),0,1000,1),0),1)*$E258</f>
        <v>0</v>
      </c>
      <c r="N258" s="98">
        <f ca="1">INDEX(OFFSET('Actual NPC (Total System)'!L$1,MATCH("NET SYSTEM LOAD",'Actual NPC (Total System)'!$A:$A,0),0,1000,1),MATCH($C258,OFFSET('Actual NPC (Total System)'!$C$1,MATCH("NET SYSTEM LOAD",'Actual NPC (Total System)'!$A:$A,0),0,1000,1),0),1)*$E258</f>
        <v>0</v>
      </c>
      <c r="O258" s="98">
        <f ca="1">INDEX(OFFSET('Actual NPC (Total System)'!M$1,MATCH("NET SYSTEM LOAD",'Actual NPC (Total System)'!$A:$A,0),0,1000,1),MATCH($C258,OFFSET('Actual NPC (Total System)'!$C$1,MATCH("NET SYSTEM LOAD",'Actual NPC (Total System)'!$A:$A,0),0,1000,1),0),1)*$E258</f>
        <v>0</v>
      </c>
      <c r="P258" s="98">
        <f ca="1">INDEX(OFFSET('Actual NPC (Total System)'!N$1,MATCH("NET SYSTEM LOAD",'Actual NPC (Total System)'!$A:$A,0),0,1000,1),MATCH($C258,OFFSET('Actual NPC (Total System)'!$C$1,MATCH("NET SYSTEM LOAD",'Actual NPC (Total System)'!$A:$A,0),0,1000,1),0),1)*$E258</f>
        <v>0</v>
      </c>
      <c r="Q258" s="98">
        <f ca="1">INDEX(OFFSET('Actual NPC (Total System)'!O$1,MATCH("NET SYSTEM LOAD",'Actual NPC (Total System)'!$A:$A,0),0,1000,1),MATCH($C258,OFFSET('Actual NPC (Total System)'!$C$1,MATCH("NET SYSTEM LOAD",'Actual NPC (Total System)'!$A:$A,0),0,1000,1),0),1)*$E258</f>
        <v>0</v>
      </c>
      <c r="R258" s="98">
        <f ca="1">INDEX(OFFSET('Actual NPC (Total System)'!P$1,MATCH("NET SYSTEM LOAD",'Actual NPC (Total System)'!$A:$A,0),0,1000,1),MATCH($C258,OFFSET('Actual NPC (Total System)'!$C$1,MATCH("NET SYSTEM LOAD",'Actual NPC (Total System)'!$A:$A,0),0,1000,1),0),1)*$E258</f>
        <v>0</v>
      </c>
      <c r="S258" s="7"/>
    </row>
    <row r="259" spans="1:19" ht="12.75">
      <c r="A259" s="21"/>
      <c r="B259" s="24"/>
      <c r="C259" s="22" t="s">
        <v>166</v>
      </c>
      <c r="D259" s="211" t="s">
        <v>169</v>
      </c>
      <c r="E259" s="210">
        <f>VLOOKUP(D259,'Actual Factors'!$A$4:$B$9,2,FALSE)</f>
        <v>0</v>
      </c>
      <c r="F259" s="91">
        <f t="shared" ca="1" si="64"/>
        <v>0</v>
      </c>
      <c r="G259" s="98">
        <f ca="1">INDEX(OFFSET('Actual NPC (Total System)'!E$1,MATCH("NET SYSTEM LOAD",'Actual NPC (Total System)'!$A:$A,0),0,1000,1),MATCH($C259,OFFSET('Actual NPC (Total System)'!$C$1,MATCH("NET SYSTEM LOAD",'Actual NPC (Total System)'!$A:$A,0),0,1000,1),0),1)*$E259</f>
        <v>0</v>
      </c>
      <c r="H259" s="98">
        <f ca="1">INDEX(OFFSET('Actual NPC (Total System)'!F$1,MATCH("NET SYSTEM LOAD",'Actual NPC (Total System)'!$A:$A,0),0,1000,1),MATCH($C259,OFFSET('Actual NPC (Total System)'!$C$1,MATCH("NET SYSTEM LOAD",'Actual NPC (Total System)'!$A:$A,0),0,1000,1),0),1)*$E259</f>
        <v>0</v>
      </c>
      <c r="I259" s="98">
        <f ca="1">INDEX(OFFSET('Actual NPC (Total System)'!G$1,MATCH("NET SYSTEM LOAD",'Actual NPC (Total System)'!$A:$A,0),0,1000,1),MATCH($C259,OFFSET('Actual NPC (Total System)'!$C$1,MATCH("NET SYSTEM LOAD",'Actual NPC (Total System)'!$A:$A,0),0,1000,1),0),1)*$E259</f>
        <v>0</v>
      </c>
      <c r="J259" s="98">
        <f ca="1">INDEX(OFFSET('Actual NPC (Total System)'!H$1,MATCH("NET SYSTEM LOAD",'Actual NPC (Total System)'!$A:$A,0),0,1000,1),MATCH($C259,OFFSET('Actual NPC (Total System)'!$C$1,MATCH("NET SYSTEM LOAD",'Actual NPC (Total System)'!$A:$A,0),0,1000,1),0),1)*$E259</f>
        <v>0</v>
      </c>
      <c r="K259" s="98">
        <f ca="1">INDEX(OFFSET('Actual NPC (Total System)'!I$1,MATCH("NET SYSTEM LOAD",'Actual NPC (Total System)'!$A:$A,0),0,1000,1),MATCH($C259,OFFSET('Actual NPC (Total System)'!$C$1,MATCH("NET SYSTEM LOAD",'Actual NPC (Total System)'!$A:$A,0),0,1000,1),0),1)*$E259</f>
        <v>0</v>
      </c>
      <c r="L259" s="98">
        <f ca="1">INDEX(OFFSET('Actual NPC (Total System)'!J$1,MATCH("NET SYSTEM LOAD",'Actual NPC (Total System)'!$A:$A,0),0,1000,1),MATCH($C259,OFFSET('Actual NPC (Total System)'!$C$1,MATCH("NET SYSTEM LOAD",'Actual NPC (Total System)'!$A:$A,0),0,1000,1),0),1)*$E259</f>
        <v>0</v>
      </c>
      <c r="M259" s="98">
        <f ca="1">INDEX(OFFSET('Actual NPC (Total System)'!K$1,MATCH("NET SYSTEM LOAD",'Actual NPC (Total System)'!$A:$A,0),0,1000,1),MATCH($C259,OFFSET('Actual NPC (Total System)'!$C$1,MATCH("NET SYSTEM LOAD",'Actual NPC (Total System)'!$A:$A,0),0,1000,1),0),1)*$E259</f>
        <v>0</v>
      </c>
      <c r="N259" s="98">
        <f ca="1">INDEX(OFFSET('Actual NPC (Total System)'!L$1,MATCH("NET SYSTEM LOAD",'Actual NPC (Total System)'!$A:$A,0),0,1000,1),MATCH($C259,OFFSET('Actual NPC (Total System)'!$C$1,MATCH("NET SYSTEM LOAD",'Actual NPC (Total System)'!$A:$A,0),0,1000,1),0),1)*$E259</f>
        <v>0</v>
      </c>
      <c r="O259" s="98">
        <f ca="1">INDEX(OFFSET('Actual NPC (Total System)'!M$1,MATCH("NET SYSTEM LOAD",'Actual NPC (Total System)'!$A:$A,0),0,1000,1),MATCH($C259,OFFSET('Actual NPC (Total System)'!$C$1,MATCH("NET SYSTEM LOAD",'Actual NPC (Total System)'!$A:$A,0),0,1000,1),0),1)*$E259</f>
        <v>0</v>
      </c>
      <c r="P259" s="98">
        <f ca="1">INDEX(OFFSET('Actual NPC (Total System)'!N$1,MATCH("NET SYSTEM LOAD",'Actual NPC (Total System)'!$A:$A,0),0,1000,1),MATCH($C259,OFFSET('Actual NPC (Total System)'!$C$1,MATCH("NET SYSTEM LOAD",'Actual NPC (Total System)'!$A:$A,0),0,1000,1),0),1)*$E259</f>
        <v>0</v>
      </c>
      <c r="Q259" s="98">
        <f ca="1">INDEX(OFFSET('Actual NPC (Total System)'!O$1,MATCH("NET SYSTEM LOAD",'Actual NPC (Total System)'!$A:$A,0),0,1000,1),MATCH($C259,OFFSET('Actual NPC (Total System)'!$C$1,MATCH("NET SYSTEM LOAD",'Actual NPC (Total System)'!$A:$A,0),0,1000,1),0),1)*$E259</f>
        <v>0</v>
      </c>
      <c r="R259" s="98">
        <f ca="1">INDEX(OFFSET('Actual NPC (Total System)'!P$1,MATCH("NET SYSTEM LOAD",'Actual NPC (Total System)'!$A:$A,0),0,1000,1),MATCH($C259,OFFSET('Actual NPC (Total System)'!$C$1,MATCH("NET SYSTEM LOAD",'Actual NPC (Total System)'!$A:$A,0),0,1000,1),0),1)*$E259</f>
        <v>0</v>
      </c>
      <c r="S259" s="7"/>
    </row>
    <row r="260" spans="1:19" s="9" customFormat="1" ht="12.75">
      <c r="A260" s="21"/>
      <c r="B260" s="25"/>
      <c r="C260" s="22" t="s">
        <v>167</v>
      </c>
      <c r="D260" s="211" t="s">
        <v>169</v>
      </c>
      <c r="E260" s="210">
        <f>VLOOKUP(D260,'Actual Factors'!$A$4:$B$9,2,FALSE)</f>
        <v>0</v>
      </c>
      <c r="F260" s="91">
        <f t="shared" ca="1" si="64"/>
        <v>0</v>
      </c>
      <c r="G260" s="98">
        <f ca="1">INDEX(OFFSET('Actual NPC (Total System)'!E$1,MATCH("NET SYSTEM LOAD",'Actual NPC (Total System)'!$A:$A,0),0,1000,1),MATCH($C260,OFFSET('Actual NPC (Total System)'!$C$1,MATCH("NET SYSTEM LOAD",'Actual NPC (Total System)'!$A:$A,0),0,1000,1),0),1)*$E260</f>
        <v>0</v>
      </c>
      <c r="H260" s="98">
        <f ca="1">INDEX(OFFSET('Actual NPC (Total System)'!F$1,MATCH("NET SYSTEM LOAD",'Actual NPC (Total System)'!$A:$A,0),0,1000,1),MATCH($C260,OFFSET('Actual NPC (Total System)'!$C$1,MATCH("NET SYSTEM LOAD",'Actual NPC (Total System)'!$A:$A,0),0,1000,1),0),1)*$E260</f>
        <v>0</v>
      </c>
      <c r="I260" s="98">
        <f ca="1">INDEX(OFFSET('Actual NPC (Total System)'!G$1,MATCH("NET SYSTEM LOAD",'Actual NPC (Total System)'!$A:$A,0),0,1000,1),MATCH($C260,OFFSET('Actual NPC (Total System)'!$C$1,MATCH("NET SYSTEM LOAD",'Actual NPC (Total System)'!$A:$A,0),0,1000,1),0),1)*$E260</f>
        <v>0</v>
      </c>
      <c r="J260" s="98">
        <f ca="1">INDEX(OFFSET('Actual NPC (Total System)'!H$1,MATCH("NET SYSTEM LOAD",'Actual NPC (Total System)'!$A:$A,0),0,1000,1),MATCH($C260,OFFSET('Actual NPC (Total System)'!$C$1,MATCH("NET SYSTEM LOAD",'Actual NPC (Total System)'!$A:$A,0),0,1000,1),0),1)*$E260</f>
        <v>0</v>
      </c>
      <c r="K260" s="98">
        <f ca="1">INDEX(OFFSET('Actual NPC (Total System)'!I$1,MATCH("NET SYSTEM LOAD",'Actual NPC (Total System)'!$A:$A,0),0,1000,1),MATCH($C260,OFFSET('Actual NPC (Total System)'!$C$1,MATCH("NET SYSTEM LOAD",'Actual NPC (Total System)'!$A:$A,0),0,1000,1),0),1)*$E260</f>
        <v>0</v>
      </c>
      <c r="L260" s="98">
        <f ca="1">INDEX(OFFSET('Actual NPC (Total System)'!J$1,MATCH("NET SYSTEM LOAD",'Actual NPC (Total System)'!$A:$A,0),0,1000,1),MATCH($C260,OFFSET('Actual NPC (Total System)'!$C$1,MATCH("NET SYSTEM LOAD",'Actual NPC (Total System)'!$A:$A,0),0,1000,1),0),1)*$E260</f>
        <v>0</v>
      </c>
      <c r="M260" s="98">
        <f ca="1">INDEX(OFFSET('Actual NPC (Total System)'!K$1,MATCH("NET SYSTEM LOAD",'Actual NPC (Total System)'!$A:$A,0),0,1000,1),MATCH($C260,OFFSET('Actual NPC (Total System)'!$C$1,MATCH("NET SYSTEM LOAD",'Actual NPC (Total System)'!$A:$A,0),0,1000,1),0),1)*$E260</f>
        <v>0</v>
      </c>
      <c r="N260" s="98">
        <f ca="1">INDEX(OFFSET('Actual NPC (Total System)'!L$1,MATCH("NET SYSTEM LOAD",'Actual NPC (Total System)'!$A:$A,0),0,1000,1),MATCH($C260,OFFSET('Actual NPC (Total System)'!$C$1,MATCH("NET SYSTEM LOAD",'Actual NPC (Total System)'!$A:$A,0),0,1000,1),0),1)*$E260</f>
        <v>0</v>
      </c>
      <c r="O260" s="98">
        <f ca="1">INDEX(OFFSET('Actual NPC (Total System)'!M$1,MATCH("NET SYSTEM LOAD",'Actual NPC (Total System)'!$A:$A,0),0,1000,1),MATCH($C260,OFFSET('Actual NPC (Total System)'!$C$1,MATCH("NET SYSTEM LOAD",'Actual NPC (Total System)'!$A:$A,0),0,1000,1),0),1)*$E260</f>
        <v>0</v>
      </c>
      <c r="P260" s="98">
        <f ca="1">INDEX(OFFSET('Actual NPC (Total System)'!N$1,MATCH("NET SYSTEM LOAD",'Actual NPC (Total System)'!$A:$A,0),0,1000,1),MATCH($C260,OFFSET('Actual NPC (Total System)'!$C$1,MATCH("NET SYSTEM LOAD",'Actual NPC (Total System)'!$A:$A,0),0,1000,1),0),1)*$E260</f>
        <v>0</v>
      </c>
      <c r="Q260" s="98">
        <f ca="1">INDEX(OFFSET('Actual NPC (Total System)'!O$1,MATCH("NET SYSTEM LOAD",'Actual NPC (Total System)'!$A:$A,0),0,1000,1),MATCH($C260,OFFSET('Actual NPC (Total System)'!$C$1,MATCH("NET SYSTEM LOAD",'Actual NPC (Total System)'!$A:$A,0),0,1000,1),0),1)*$E260</f>
        <v>0</v>
      </c>
      <c r="R260" s="98">
        <f ca="1">INDEX(OFFSET('Actual NPC (Total System)'!P$1,MATCH("NET SYSTEM LOAD",'Actual NPC (Total System)'!$A:$A,0),0,1000,1),MATCH($C260,OFFSET('Actual NPC (Total System)'!$C$1,MATCH("NET SYSTEM LOAD",'Actual NPC (Total System)'!$A:$A,0),0,1000,1),0),1)*$E260</f>
        <v>0</v>
      </c>
      <c r="S260" s="7"/>
    </row>
    <row r="261" spans="1:19" ht="12.75">
      <c r="A261" s="21"/>
      <c r="B261" s="25"/>
      <c r="C261" s="22" t="s">
        <v>133</v>
      </c>
      <c r="D261" s="211" t="s">
        <v>169</v>
      </c>
      <c r="E261" s="210">
        <f>VLOOKUP(D261,'Actual Factors'!$A$4:$B$9,2,FALSE)</f>
        <v>0</v>
      </c>
      <c r="F261" s="91">
        <f t="shared" ref="F261:F273" ca="1" si="70">SUM(G261:R261)</f>
        <v>0</v>
      </c>
      <c r="G261" s="98">
        <f ca="1">INDEX(OFFSET('Actual NPC (Total System)'!E$1,MATCH("NET SYSTEM LOAD",'Actual NPC (Total System)'!$A:$A,0),0,1000,1),MATCH($C261,OFFSET('Actual NPC (Total System)'!$C$1,MATCH("NET SYSTEM LOAD",'Actual NPC (Total System)'!$A:$A,0),0,1000,1),0),1)*$E261</f>
        <v>0</v>
      </c>
      <c r="H261" s="98">
        <f ca="1">INDEX(OFFSET('Actual NPC (Total System)'!F$1,MATCH("NET SYSTEM LOAD",'Actual NPC (Total System)'!$A:$A,0),0,1000,1),MATCH($C261,OFFSET('Actual NPC (Total System)'!$C$1,MATCH("NET SYSTEM LOAD",'Actual NPC (Total System)'!$A:$A,0),0,1000,1),0),1)*$E261</f>
        <v>0</v>
      </c>
      <c r="I261" s="98">
        <f ca="1">INDEX(OFFSET('Actual NPC (Total System)'!G$1,MATCH("NET SYSTEM LOAD",'Actual NPC (Total System)'!$A:$A,0),0,1000,1),MATCH($C261,OFFSET('Actual NPC (Total System)'!$C$1,MATCH("NET SYSTEM LOAD",'Actual NPC (Total System)'!$A:$A,0),0,1000,1),0),1)*$E261</f>
        <v>0</v>
      </c>
      <c r="J261" s="98">
        <f ca="1">INDEX(OFFSET('Actual NPC (Total System)'!H$1,MATCH("NET SYSTEM LOAD",'Actual NPC (Total System)'!$A:$A,0),0,1000,1),MATCH($C261,OFFSET('Actual NPC (Total System)'!$C$1,MATCH("NET SYSTEM LOAD",'Actual NPC (Total System)'!$A:$A,0),0,1000,1),0),1)*$E261</f>
        <v>0</v>
      </c>
      <c r="K261" s="98">
        <f ca="1">INDEX(OFFSET('Actual NPC (Total System)'!I$1,MATCH("NET SYSTEM LOAD",'Actual NPC (Total System)'!$A:$A,0),0,1000,1),MATCH($C261,OFFSET('Actual NPC (Total System)'!$C$1,MATCH("NET SYSTEM LOAD",'Actual NPC (Total System)'!$A:$A,0),0,1000,1),0),1)*$E261</f>
        <v>0</v>
      </c>
      <c r="L261" s="98">
        <f ca="1">INDEX(OFFSET('Actual NPC (Total System)'!J$1,MATCH("NET SYSTEM LOAD",'Actual NPC (Total System)'!$A:$A,0),0,1000,1),MATCH($C261,OFFSET('Actual NPC (Total System)'!$C$1,MATCH("NET SYSTEM LOAD",'Actual NPC (Total System)'!$A:$A,0),0,1000,1),0),1)*$E261</f>
        <v>0</v>
      </c>
      <c r="M261" s="98">
        <f ca="1">INDEX(OFFSET('Actual NPC (Total System)'!K$1,MATCH("NET SYSTEM LOAD",'Actual NPC (Total System)'!$A:$A,0),0,1000,1),MATCH($C261,OFFSET('Actual NPC (Total System)'!$C$1,MATCH("NET SYSTEM LOAD",'Actual NPC (Total System)'!$A:$A,0),0,1000,1),0),1)*$E261</f>
        <v>0</v>
      </c>
      <c r="N261" s="98">
        <f ca="1">INDEX(OFFSET('Actual NPC (Total System)'!L$1,MATCH("NET SYSTEM LOAD",'Actual NPC (Total System)'!$A:$A,0),0,1000,1),MATCH($C261,OFFSET('Actual NPC (Total System)'!$C$1,MATCH("NET SYSTEM LOAD",'Actual NPC (Total System)'!$A:$A,0),0,1000,1),0),1)*$E261</f>
        <v>0</v>
      </c>
      <c r="O261" s="98">
        <f ca="1">INDEX(OFFSET('Actual NPC (Total System)'!M$1,MATCH("NET SYSTEM LOAD",'Actual NPC (Total System)'!$A:$A,0),0,1000,1),MATCH($C261,OFFSET('Actual NPC (Total System)'!$C$1,MATCH("NET SYSTEM LOAD",'Actual NPC (Total System)'!$A:$A,0),0,1000,1),0),1)*$E261</f>
        <v>0</v>
      </c>
      <c r="P261" s="98">
        <f ca="1">INDEX(OFFSET('Actual NPC (Total System)'!N$1,MATCH("NET SYSTEM LOAD",'Actual NPC (Total System)'!$A:$A,0),0,1000,1),MATCH($C261,OFFSET('Actual NPC (Total System)'!$C$1,MATCH("NET SYSTEM LOAD",'Actual NPC (Total System)'!$A:$A,0),0,1000,1),0),1)*$E261</f>
        <v>0</v>
      </c>
      <c r="Q261" s="98">
        <f ca="1">INDEX(OFFSET('Actual NPC (Total System)'!O$1,MATCH("NET SYSTEM LOAD",'Actual NPC (Total System)'!$A:$A,0),0,1000,1),MATCH($C261,OFFSET('Actual NPC (Total System)'!$C$1,MATCH("NET SYSTEM LOAD",'Actual NPC (Total System)'!$A:$A,0),0,1000,1),0),1)*$E261</f>
        <v>0</v>
      </c>
      <c r="R261" s="98">
        <f ca="1">INDEX(OFFSET('Actual NPC (Total System)'!P$1,MATCH("NET SYSTEM LOAD",'Actual NPC (Total System)'!$A:$A,0),0,1000,1),MATCH($C261,OFFSET('Actual NPC (Total System)'!$C$1,MATCH("NET SYSTEM LOAD",'Actual NPC (Total System)'!$A:$A,0),0,1000,1),0),1)*$E261</f>
        <v>0</v>
      </c>
      <c r="S261" s="7"/>
    </row>
    <row r="262" spans="1:19" ht="12.75">
      <c r="A262" s="21"/>
      <c r="B262" s="25"/>
      <c r="C262" s="22" t="s">
        <v>127</v>
      </c>
      <c r="D262" s="211" t="s">
        <v>169</v>
      </c>
      <c r="E262" s="210">
        <f>VLOOKUP(D262,'Actual Factors'!$A$4:$B$9,2,FALSE)</f>
        <v>0</v>
      </c>
      <c r="F262" s="91">
        <f t="shared" ca="1" si="70"/>
        <v>0</v>
      </c>
      <c r="G262" s="98">
        <f ca="1">INDEX(OFFSET('Actual NPC (Total System)'!E$1,MATCH("NET SYSTEM LOAD",'Actual NPC (Total System)'!$A:$A,0),0,1000,1),MATCH($C262,OFFSET('Actual NPC (Total System)'!$C$1,MATCH("NET SYSTEM LOAD",'Actual NPC (Total System)'!$A:$A,0),0,1000,1),0),1)*$E262</f>
        <v>0</v>
      </c>
      <c r="H262" s="98">
        <f ca="1">INDEX(OFFSET('Actual NPC (Total System)'!F$1,MATCH("NET SYSTEM LOAD",'Actual NPC (Total System)'!$A:$A,0),0,1000,1),MATCH($C262,OFFSET('Actual NPC (Total System)'!$C$1,MATCH("NET SYSTEM LOAD",'Actual NPC (Total System)'!$A:$A,0),0,1000,1),0),1)*$E262</f>
        <v>0</v>
      </c>
      <c r="I262" s="98">
        <f ca="1">INDEX(OFFSET('Actual NPC (Total System)'!G$1,MATCH("NET SYSTEM LOAD",'Actual NPC (Total System)'!$A:$A,0),0,1000,1),MATCH($C262,OFFSET('Actual NPC (Total System)'!$C$1,MATCH("NET SYSTEM LOAD",'Actual NPC (Total System)'!$A:$A,0),0,1000,1),0),1)*$E262</f>
        <v>0</v>
      </c>
      <c r="J262" s="98">
        <f ca="1">INDEX(OFFSET('Actual NPC (Total System)'!H$1,MATCH("NET SYSTEM LOAD",'Actual NPC (Total System)'!$A:$A,0),0,1000,1),MATCH($C262,OFFSET('Actual NPC (Total System)'!$C$1,MATCH("NET SYSTEM LOAD",'Actual NPC (Total System)'!$A:$A,0),0,1000,1),0),1)*$E262</f>
        <v>0</v>
      </c>
      <c r="K262" s="98">
        <f ca="1">INDEX(OFFSET('Actual NPC (Total System)'!I$1,MATCH("NET SYSTEM LOAD",'Actual NPC (Total System)'!$A:$A,0),0,1000,1),MATCH($C262,OFFSET('Actual NPC (Total System)'!$C$1,MATCH("NET SYSTEM LOAD",'Actual NPC (Total System)'!$A:$A,0),0,1000,1),0),1)*$E262</f>
        <v>0</v>
      </c>
      <c r="L262" s="98">
        <f ca="1">INDEX(OFFSET('Actual NPC (Total System)'!J$1,MATCH("NET SYSTEM LOAD",'Actual NPC (Total System)'!$A:$A,0),0,1000,1),MATCH($C262,OFFSET('Actual NPC (Total System)'!$C$1,MATCH("NET SYSTEM LOAD",'Actual NPC (Total System)'!$A:$A,0),0,1000,1),0),1)*$E262</f>
        <v>0</v>
      </c>
      <c r="M262" s="98">
        <f ca="1">INDEX(OFFSET('Actual NPC (Total System)'!K$1,MATCH("NET SYSTEM LOAD",'Actual NPC (Total System)'!$A:$A,0),0,1000,1),MATCH($C262,OFFSET('Actual NPC (Total System)'!$C$1,MATCH("NET SYSTEM LOAD",'Actual NPC (Total System)'!$A:$A,0),0,1000,1),0),1)*$E262</f>
        <v>0</v>
      </c>
      <c r="N262" s="98">
        <f ca="1">INDEX(OFFSET('Actual NPC (Total System)'!L$1,MATCH("NET SYSTEM LOAD",'Actual NPC (Total System)'!$A:$A,0),0,1000,1),MATCH($C262,OFFSET('Actual NPC (Total System)'!$C$1,MATCH("NET SYSTEM LOAD",'Actual NPC (Total System)'!$A:$A,0),0,1000,1),0),1)*$E262</f>
        <v>0</v>
      </c>
      <c r="O262" s="98">
        <f ca="1">INDEX(OFFSET('Actual NPC (Total System)'!M$1,MATCH("NET SYSTEM LOAD",'Actual NPC (Total System)'!$A:$A,0),0,1000,1),MATCH($C262,OFFSET('Actual NPC (Total System)'!$C$1,MATCH("NET SYSTEM LOAD",'Actual NPC (Total System)'!$A:$A,0),0,1000,1),0),1)*$E262</f>
        <v>0</v>
      </c>
      <c r="P262" s="98">
        <f ca="1">INDEX(OFFSET('Actual NPC (Total System)'!N$1,MATCH("NET SYSTEM LOAD",'Actual NPC (Total System)'!$A:$A,0),0,1000,1),MATCH($C262,OFFSET('Actual NPC (Total System)'!$C$1,MATCH("NET SYSTEM LOAD",'Actual NPC (Total System)'!$A:$A,0),0,1000,1),0),1)*$E262</f>
        <v>0</v>
      </c>
      <c r="Q262" s="98">
        <f ca="1">INDEX(OFFSET('Actual NPC (Total System)'!O$1,MATCH("NET SYSTEM LOAD",'Actual NPC (Total System)'!$A:$A,0),0,1000,1),MATCH($C262,OFFSET('Actual NPC (Total System)'!$C$1,MATCH("NET SYSTEM LOAD",'Actual NPC (Total System)'!$A:$A,0),0,1000,1),0),1)*$E262</f>
        <v>0</v>
      </c>
      <c r="R262" s="98">
        <f ca="1">INDEX(OFFSET('Actual NPC (Total System)'!P$1,MATCH("NET SYSTEM LOAD",'Actual NPC (Total System)'!$A:$A,0),0,1000,1),MATCH($C262,OFFSET('Actual NPC (Total System)'!$C$1,MATCH("NET SYSTEM LOAD",'Actual NPC (Total System)'!$A:$A,0),0,1000,1),0),1)*$E262</f>
        <v>0</v>
      </c>
      <c r="S262" s="7"/>
    </row>
    <row r="263" spans="1:19" ht="12.75">
      <c r="B263" s="15"/>
      <c r="C263" s="22" t="s">
        <v>23</v>
      </c>
      <c r="D263" s="211" t="s">
        <v>169</v>
      </c>
      <c r="E263" s="210">
        <f>VLOOKUP(D263,'Actual Factors'!$A$4:$B$9,2,FALSE)</f>
        <v>0</v>
      </c>
      <c r="F263" s="91">
        <f t="shared" ca="1" si="70"/>
        <v>0</v>
      </c>
      <c r="G263" s="98">
        <f ca="1">INDEX(OFFSET('Actual NPC (Total System)'!E$1,MATCH("NET SYSTEM LOAD",'Actual NPC (Total System)'!$A:$A,0),0,1000,1),MATCH($C263,OFFSET('Actual NPC (Total System)'!$C$1,MATCH("NET SYSTEM LOAD",'Actual NPC (Total System)'!$A:$A,0),0,1000,1),0),1)*$E263</f>
        <v>0</v>
      </c>
      <c r="H263" s="98">
        <f ca="1">INDEX(OFFSET('Actual NPC (Total System)'!F$1,MATCH("NET SYSTEM LOAD",'Actual NPC (Total System)'!$A:$A,0),0,1000,1),MATCH($C263,OFFSET('Actual NPC (Total System)'!$C$1,MATCH("NET SYSTEM LOAD",'Actual NPC (Total System)'!$A:$A,0),0,1000,1),0),1)*$E263</f>
        <v>0</v>
      </c>
      <c r="I263" s="98">
        <f ca="1">INDEX(OFFSET('Actual NPC (Total System)'!G$1,MATCH("NET SYSTEM LOAD",'Actual NPC (Total System)'!$A:$A,0),0,1000,1),MATCH($C263,OFFSET('Actual NPC (Total System)'!$C$1,MATCH("NET SYSTEM LOAD",'Actual NPC (Total System)'!$A:$A,0),0,1000,1),0),1)*$E263</f>
        <v>0</v>
      </c>
      <c r="J263" s="98">
        <f ca="1">INDEX(OFFSET('Actual NPC (Total System)'!H$1,MATCH("NET SYSTEM LOAD",'Actual NPC (Total System)'!$A:$A,0),0,1000,1),MATCH($C263,OFFSET('Actual NPC (Total System)'!$C$1,MATCH("NET SYSTEM LOAD",'Actual NPC (Total System)'!$A:$A,0),0,1000,1),0),1)*$E263</f>
        <v>0</v>
      </c>
      <c r="K263" s="98">
        <f ca="1">INDEX(OFFSET('Actual NPC (Total System)'!I$1,MATCH("NET SYSTEM LOAD",'Actual NPC (Total System)'!$A:$A,0),0,1000,1),MATCH($C263,OFFSET('Actual NPC (Total System)'!$C$1,MATCH("NET SYSTEM LOAD",'Actual NPC (Total System)'!$A:$A,0),0,1000,1),0),1)*$E263</f>
        <v>0</v>
      </c>
      <c r="L263" s="98">
        <f ca="1">INDEX(OFFSET('Actual NPC (Total System)'!J$1,MATCH("NET SYSTEM LOAD",'Actual NPC (Total System)'!$A:$A,0),0,1000,1),MATCH($C263,OFFSET('Actual NPC (Total System)'!$C$1,MATCH("NET SYSTEM LOAD",'Actual NPC (Total System)'!$A:$A,0),0,1000,1),0),1)*$E263</f>
        <v>0</v>
      </c>
      <c r="M263" s="98">
        <f ca="1">INDEX(OFFSET('Actual NPC (Total System)'!K$1,MATCH("NET SYSTEM LOAD",'Actual NPC (Total System)'!$A:$A,0),0,1000,1),MATCH($C263,OFFSET('Actual NPC (Total System)'!$C$1,MATCH("NET SYSTEM LOAD",'Actual NPC (Total System)'!$A:$A,0),0,1000,1),0),1)*$E263</f>
        <v>0</v>
      </c>
      <c r="N263" s="98">
        <f ca="1">INDEX(OFFSET('Actual NPC (Total System)'!L$1,MATCH("NET SYSTEM LOAD",'Actual NPC (Total System)'!$A:$A,0),0,1000,1),MATCH($C263,OFFSET('Actual NPC (Total System)'!$C$1,MATCH("NET SYSTEM LOAD",'Actual NPC (Total System)'!$A:$A,0),0,1000,1),0),1)*$E263</f>
        <v>0</v>
      </c>
      <c r="O263" s="98">
        <f ca="1">INDEX(OFFSET('Actual NPC (Total System)'!M$1,MATCH("NET SYSTEM LOAD",'Actual NPC (Total System)'!$A:$A,0),0,1000,1),MATCH($C263,OFFSET('Actual NPC (Total System)'!$C$1,MATCH("NET SYSTEM LOAD",'Actual NPC (Total System)'!$A:$A,0),0,1000,1),0),1)*$E263</f>
        <v>0</v>
      </c>
      <c r="P263" s="98">
        <f ca="1">INDEX(OFFSET('Actual NPC (Total System)'!N$1,MATCH("NET SYSTEM LOAD",'Actual NPC (Total System)'!$A:$A,0),0,1000,1),MATCH($C263,OFFSET('Actual NPC (Total System)'!$C$1,MATCH("NET SYSTEM LOAD",'Actual NPC (Total System)'!$A:$A,0),0,1000,1),0),1)*$E263</f>
        <v>0</v>
      </c>
      <c r="Q263" s="98">
        <f ca="1">INDEX(OFFSET('Actual NPC (Total System)'!O$1,MATCH("NET SYSTEM LOAD",'Actual NPC (Total System)'!$A:$A,0),0,1000,1),MATCH($C263,OFFSET('Actual NPC (Total System)'!$C$1,MATCH("NET SYSTEM LOAD",'Actual NPC (Total System)'!$A:$A,0),0,1000,1),0),1)*$E263</f>
        <v>0</v>
      </c>
      <c r="R263" s="98">
        <f ca="1">INDEX(OFFSET('Actual NPC (Total System)'!P$1,MATCH("NET SYSTEM LOAD",'Actual NPC (Total System)'!$A:$A,0),0,1000,1),MATCH($C263,OFFSET('Actual NPC (Total System)'!$C$1,MATCH("NET SYSTEM LOAD",'Actual NPC (Total System)'!$A:$A,0),0,1000,1),0),1)*$E263</f>
        <v>0</v>
      </c>
      <c r="S263" s="7"/>
    </row>
    <row r="264" spans="1:19" ht="12.75">
      <c r="B264" s="14"/>
      <c r="C264" s="22" t="s">
        <v>24</v>
      </c>
      <c r="D264" s="211" t="s">
        <v>169</v>
      </c>
      <c r="E264" s="210">
        <f>VLOOKUP(D264,'Actual Factors'!$A$4:$B$9,2,FALSE)</f>
        <v>0</v>
      </c>
      <c r="F264" s="91">
        <f t="shared" ca="1" si="70"/>
        <v>0</v>
      </c>
      <c r="G264" s="98">
        <f ca="1">INDEX(OFFSET('Actual NPC (Total System)'!E$1,MATCH("NET SYSTEM LOAD",'Actual NPC (Total System)'!$A:$A,0),0,1000,1),MATCH($C264,OFFSET('Actual NPC (Total System)'!$C$1,MATCH("NET SYSTEM LOAD",'Actual NPC (Total System)'!$A:$A,0),0,1000,1),0),1)*$E264</f>
        <v>0</v>
      </c>
      <c r="H264" s="98">
        <f ca="1">INDEX(OFFSET('Actual NPC (Total System)'!F$1,MATCH("NET SYSTEM LOAD",'Actual NPC (Total System)'!$A:$A,0),0,1000,1),MATCH($C264,OFFSET('Actual NPC (Total System)'!$C$1,MATCH("NET SYSTEM LOAD",'Actual NPC (Total System)'!$A:$A,0),0,1000,1),0),1)*$E264</f>
        <v>0</v>
      </c>
      <c r="I264" s="98">
        <f ca="1">INDEX(OFFSET('Actual NPC (Total System)'!G$1,MATCH("NET SYSTEM LOAD",'Actual NPC (Total System)'!$A:$A,0),0,1000,1),MATCH($C264,OFFSET('Actual NPC (Total System)'!$C$1,MATCH("NET SYSTEM LOAD",'Actual NPC (Total System)'!$A:$A,0),0,1000,1),0),1)*$E264</f>
        <v>0</v>
      </c>
      <c r="J264" s="98">
        <f ca="1">INDEX(OFFSET('Actual NPC (Total System)'!H$1,MATCH("NET SYSTEM LOAD",'Actual NPC (Total System)'!$A:$A,0),0,1000,1),MATCH($C264,OFFSET('Actual NPC (Total System)'!$C$1,MATCH("NET SYSTEM LOAD",'Actual NPC (Total System)'!$A:$A,0),0,1000,1),0),1)*$E264</f>
        <v>0</v>
      </c>
      <c r="K264" s="98">
        <f ca="1">INDEX(OFFSET('Actual NPC (Total System)'!I$1,MATCH("NET SYSTEM LOAD",'Actual NPC (Total System)'!$A:$A,0),0,1000,1),MATCH($C264,OFFSET('Actual NPC (Total System)'!$C$1,MATCH("NET SYSTEM LOAD",'Actual NPC (Total System)'!$A:$A,0),0,1000,1),0),1)*$E264</f>
        <v>0</v>
      </c>
      <c r="L264" s="98">
        <f ca="1">INDEX(OFFSET('Actual NPC (Total System)'!J$1,MATCH("NET SYSTEM LOAD",'Actual NPC (Total System)'!$A:$A,0),0,1000,1),MATCH($C264,OFFSET('Actual NPC (Total System)'!$C$1,MATCH("NET SYSTEM LOAD",'Actual NPC (Total System)'!$A:$A,0),0,1000,1),0),1)*$E264</f>
        <v>0</v>
      </c>
      <c r="M264" s="98">
        <f ca="1">INDEX(OFFSET('Actual NPC (Total System)'!K$1,MATCH("NET SYSTEM LOAD",'Actual NPC (Total System)'!$A:$A,0),0,1000,1),MATCH($C264,OFFSET('Actual NPC (Total System)'!$C$1,MATCH("NET SYSTEM LOAD",'Actual NPC (Total System)'!$A:$A,0),0,1000,1),0),1)*$E264</f>
        <v>0</v>
      </c>
      <c r="N264" s="98">
        <f ca="1">INDEX(OFFSET('Actual NPC (Total System)'!L$1,MATCH("NET SYSTEM LOAD",'Actual NPC (Total System)'!$A:$A,0),0,1000,1),MATCH($C264,OFFSET('Actual NPC (Total System)'!$C$1,MATCH("NET SYSTEM LOAD",'Actual NPC (Total System)'!$A:$A,0),0,1000,1),0),1)*$E264</f>
        <v>0</v>
      </c>
      <c r="O264" s="98">
        <f ca="1">INDEX(OFFSET('Actual NPC (Total System)'!M$1,MATCH("NET SYSTEM LOAD",'Actual NPC (Total System)'!$A:$A,0),0,1000,1),MATCH($C264,OFFSET('Actual NPC (Total System)'!$C$1,MATCH("NET SYSTEM LOAD",'Actual NPC (Total System)'!$A:$A,0),0,1000,1),0),1)*$E264</f>
        <v>0</v>
      </c>
      <c r="P264" s="98">
        <f ca="1">INDEX(OFFSET('Actual NPC (Total System)'!N$1,MATCH("NET SYSTEM LOAD",'Actual NPC (Total System)'!$A:$A,0),0,1000,1),MATCH($C264,OFFSET('Actual NPC (Total System)'!$C$1,MATCH("NET SYSTEM LOAD",'Actual NPC (Total System)'!$A:$A,0),0,1000,1),0),1)*$E264</f>
        <v>0</v>
      </c>
      <c r="Q264" s="98">
        <f ca="1">INDEX(OFFSET('Actual NPC (Total System)'!O$1,MATCH("NET SYSTEM LOAD",'Actual NPC (Total System)'!$A:$A,0),0,1000,1),MATCH($C264,OFFSET('Actual NPC (Total System)'!$C$1,MATCH("NET SYSTEM LOAD",'Actual NPC (Total System)'!$A:$A,0),0,1000,1),0),1)*$E264</f>
        <v>0</v>
      </c>
      <c r="R264" s="98">
        <f ca="1">INDEX(OFFSET('Actual NPC (Total System)'!P$1,MATCH("NET SYSTEM LOAD",'Actual NPC (Total System)'!$A:$A,0),0,1000,1),MATCH($C264,OFFSET('Actual NPC (Total System)'!$C$1,MATCH("NET SYSTEM LOAD",'Actual NPC (Total System)'!$A:$A,0),0,1000,1),0),1)*$E264</f>
        <v>0</v>
      </c>
      <c r="S264" s="7"/>
    </row>
    <row r="265" spans="1:19" ht="12.75">
      <c r="B265" s="14"/>
      <c r="C265" s="22" t="s">
        <v>25</v>
      </c>
      <c r="D265" s="211" t="s">
        <v>169</v>
      </c>
      <c r="E265" s="210">
        <f>VLOOKUP(D265,'Actual Factors'!$A$4:$B$9,2,FALSE)</f>
        <v>0</v>
      </c>
      <c r="F265" s="91">
        <f t="shared" ca="1" si="70"/>
        <v>0</v>
      </c>
      <c r="G265" s="98">
        <f ca="1">INDEX(OFFSET('Actual NPC (Total System)'!E$1,MATCH("NET SYSTEM LOAD",'Actual NPC (Total System)'!$A:$A,0),0,1000,1),MATCH($C265,OFFSET('Actual NPC (Total System)'!$C$1,MATCH("NET SYSTEM LOAD",'Actual NPC (Total System)'!$A:$A,0),0,1000,1),0),1)*$E265</f>
        <v>0</v>
      </c>
      <c r="H265" s="98">
        <f ca="1">INDEX(OFFSET('Actual NPC (Total System)'!F$1,MATCH("NET SYSTEM LOAD",'Actual NPC (Total System)'!$A:$A,0),0,1000,1),MATCH($C265,OFFSET('Actual NPC (Total System)'!$C$1,MATCH("NET SYSTEM LOAD",'Actual NPC (Total System)'!$A:$A,0),0,1000,1),0),1)*$E265</f>
        <v>0</v>
      </c>
      <c r="I265" s="98">
        <f ca="1">INDEX(OFFSET('Actual NPC (Total System)'!G$1,MATCH("NET SYSTEM LOAD",'Actual NPC (Total System)'!$A:$A,0),0,1000,1),MATCH($C265,OFFSET('Actual NPC (Total System)'!$C$1,MATCH("NET SYSTEM LOAD",'Actual NPC (Total System)'!$A:$A,0),0,1000,1),0),1)*$E265</f>
        <v>0</v>
      </c>
      <c r="J265" s="98">
        <f ca="1">INDEX(OFFSET('Actual NPC (Total System)'!H$1,MATCH("NET SYSTEM LOAD",'Actual NPC (Total System)'!$A:$A,0),0,1000,1),MATCH($C265,OFFSET('Actual NPC (Total System)'!$C$1,MATCH("NET SYSTEM LOAD",'Actual NPC (Total System)'!$A:$A,0),0,1000,1),0),1)*$E265</f>
        <v>0</v>
      </c>
      <c r="K265" s="98">
        <f ca="1">INDEX(OFFSET('Actual NPC (Total System)'!I$1,MATCH("NET SYSTEM LOAD",'Actual NPC (Total System)'!$A:$A,0),0,1000,1),MATCH($C265,OFFSET('Actual NPC (Total System)'!$C$1,MATCH("NET SYSTEM LOAD",'Actual NPC (Total System)'!$A:$A,0),0,1000,1),0),1)*$E265</f>
        <v>0</v>
      </c>
      <c r="L265" s="98">
        <f ca="1">INDEX(OFFSET('Actual NPC (Total System)'!J$1,MATCH("NET SYSTEM LOAD",'Actual NPC (Total System)'!$A:$A,0),0,1000,1),MATCH($C265,OFFSET('Actual NPC (Total System)'!$C$1,MATCH("NET SYSTEM LOAD",'Actual NPC (Total System)'!$A:$A,0),0,1000,1),0),1)*$E265</f>
        <v>0</v>
      </c>
      <c r="M265" s="98">
        <f ca="1">INDEX(OFFSET('Actual NPC (Total System)'!K$1,MATCH("NET SYSTEM LOAD",'Actual NPC (Total System)'!$A:$A,0),0,1000,1),MATCH($C265,OFFSET('Actual NPC (Total System)'!$C$1,MATCH("NET SYSTEM LOAD",'Actual NPC (Total System)'!$A:$A,0),0,1000,1),0),1)*$E265</f>
        <v>0</v>
      </c>
      <c r="N265" s="98">
        <f ca="1">INDEX(OFFSET('Actual NPC (Total System)'!L$1,MATCH("NET SYSTEM LOAD",'Actual NPC (Total System)'!$A:$A,0),0,1000,1),MATCH($C265,OFFSET('Actual NPC (Total System)'!$C$1,MATCH("NET SYSTEM LOAD",'Actual NPC (Total System)'!$A:$A,0),0,1000,1),0),1)*$E265</f>
        <v>0</v>
      </c>
      <c r="O265" s="98">
        <f ca="1">INDEX(OFFSET('Actual NPC (Total System)'!M$1,MATCH("NET SYSTEM LOAD",'Actual NPC (Total System)'!$A:$A,0),0,1000,1),MATCH($C265,OFFSET('Actual NPC (Total System)'!$C$1,MATCH("NET SYSTEM LOAD",'Actual NPC (Total System)'!$A:$A,0),0,1000,1),0),1)*$E265</f>
        <v>0</v>
      </c>
      <c r="P265" s="98">
        <f ca="1">INDEX(OFFSET('Actual NPC (Total System)'!N$1,MATCH("NET SYSTEM LOAD",'Actual NPC (Total System)'!$A:$A,0),0,1000,1),MATCH($C265,OFFSET('Actual NPC (Total System)'!$C$1,MATCH("NET SYSTEM LOAD",'Actual NPC (Total System)'!$A:$A,0),0,1000,1),0),1)*$E265</f>
        <v>0</v>
      </c>
      <c r="Q265" s="98">
        <f ca="1">INDEX(OFFSET('Actual NPC (Total System)'!O$1,MATCH("NET SYSTEM LOAD",'Actual NPC (Total System)'!$A:$A,0),0,1000,1),MATCH($C265,OFFSET('Actual NPC (Total System)'!$C$1,MATCH("NET SYSTEM LOAD",'Actual NPC (Total System)'!$A:$A,0),0,1000,1),0),1)*$E265</f>
        <v>0</v>
      </c>
      <c r="R265" s="98">
        <f ca="1">INDEX(OFFSET('Actual NPC (Total System)'!P$1,MATCH("NET SYSTEM LOAD",'Actual NPC (Total System)'!$A:$A,0),0,1000,1),MATCH($C265,OFFSET('Actual NPC (Total System)'!$C$1,MATCH("NET SYSTEM LOAD",'Actual NPC (Total System)'!$A:$A,0),0,1000,1),0),1)*$E265</f>
        <v>0</v>
      </c>
      <c r="S265" s="7"/>
    </row>
    <row r="266" spans="1:19" ht="12.75">
      <c r="B266" s="14"/>
      <c r="C266" s="22" t="s">
        <v>144</v>
      </c>
      <c r="D266" s="211" t="s">
        <v>169</v>
      </c>
      <c r="E266" s="210">
        <f>VLOOKUP(D266,'Actual Factors'!$A$4:$B$9,2,FALSE)</f>
        <v>0</v>
      </c>
      <c r="F266" s="91">
        <f t="shared" ref="F266:F268" ca="1" si="71">SUM(G266:R266)</f>
        <v>0</v>
      </c>
      <c r="G266" s="98">
        <f ca="1">INDEX(OFFSET('Actual NPC (Total System)'!E$1,MATCH("NET SYSTEM LOAD",'Actual NPC (Total System)'!$A:$A,0),0,1000,1),MATCH($C266,OFFSET('Actual NPC (Total System)'!$C$1,MATCH("NET SYSTEM LOAD",'Actual NPC (Total System)'!$A:$A,0),0,1000,1),0),1)*$E266</f>
        <v>0</v>
      </c>
      <c r="H266" s="98">
        <f ca="1">INDEX(OFFSET('Actual NPC (Total System)'!F$1,MATCH("NET SYSTEM LOAD",'Actual NPC (Total System)'!$A:$A,0),0,1000,1),MATCH($C266,OFFSET('Actual NPC (Total System)'!$C$1,MATCH("NET SYSTEM LOAD",'Actual NPC (Total System)'!$A:$A,0),0,1000,1),0),1)*$E266</f>
        <v>0</v>
      </c>
      <c r="I266" s="98">
        <f ca="1">INDEX(OFFSET('Actual NPC (Total System)'!G$1,MATCH("NET SYSTEM LOAD",'Actual NPC (Total System)'!$A:$A,0),0,1000,1),MATCH($C266,OFFSET('Actual NPC (Total System)'!$C$1,MATCH("NET SYSTEM LOAD",'Actual NPC (Total System)'!$A:$A,0),0,1000,1),0),1)*$E266</f>
        <v>0</v>
      </c>
      <c r="J266" s="98">
        <f ca="1">INDEX(OFFSET('Actual NPC (Total System)'!H$1,MATCH("NET SYSTEM LOAD",'Actual NPC (Total System)'!$A:$A,0),0,1000,1),MATCH($C266,OFFSET('Actual NPC (Total System)'!$C$1,MATCH("NET SYSTEM LOAD",'Actual NPC (Total System)'!$A:$A,0),0,1000,1),0),1)*$E266</f>
        <v>0</v>
      </c>
      <c r="K266" s="98">
        <f ca="1">INDEX(OFFSET('Actual NPC (Total System)'!I$1,MATCH("NET SYSTEM LOAD",'Actual NPC (Total System)'!$A:$A,0),0,1000,1),MATCH($C266,OFFSET('Actual NPC (Total System)'!$C$1,MATCH("NET SYSTEM LOAD",'Actual NPC (Total System)'!$A:$A,0),0,1000,1),0),1)*$E266</f>
        <v>0</v>
      </c>
      <c r="L266" s="98">
        <f ca="1">INDEX(OFFSET('Actual NPC (Total System)'!J$1,MATCH("NET SYSTEM LOAD",'Actual NPC (Total System)'!$A:$A,0),0,1000,1),MATCH($C266,OFFSET('Actual NPC (Total System)'!$C$1,MATCH("NET SYSTEM LOAD",'Actual NPC (Total System)'!$A:$A,0),0,1000,1),0),1)*$E266</f>
        <v>0</v>
      </c>
      <c r="M266" s="98">
        <f ca="1">INDEX(OFFSET('Actual NPC (Total System)'!K$1,MATCH("NET SYSTEM LOAD",'Actual NPC (Total System)'!$A:$A,0),0,1000,1),MATCH($C266,OFFSET('Actual NPC (Total System)'!$C$1,MATCH("NET SYSTEM LOAD",'Actual NPC (Total System)'!$A:$A,0),0,1000,1),0),1)*$E266</f>
        <v>0</v>
      </c>
      <c r="N266" s="98">
        <f ca="1">INDEX(OFFSET('Actual NPC (Total System)'!L$1,MATCH("NET SYSTEM LOAD",'Actual NPC (Total System)'!$A:$A,0),0,1000,1),MATCH($C266,OFFSET('Actual NPC (Total System)'!$C$1,MATCH("NET SYSTEM LOAD",'Actual NPC (Total System)'!$A:$A,0),0,1000,1),0),1)*$E266</f>
        <v>0</v>
      </c>
      <c r="O266" s="98">
        <f ca="1">INDEX(OFFSET('Actual NPC (Total System)'!M$1,MATCH("NET SYSTEM LOAD",'Actual NPC (Total System)'!$A:$A,0),0,1000,1),MATCH($C266,OFFSET('Actual NPC (Total System)'!$C$1,MATCH("NET SYSTEM LOAD",'Actual NPC (Total System)'!$A:$A,0),0,1000,1),0),1)*$E266</f>
        <v>0</v>
      </c>
      <c r="P266" s="98">
        <f ca="1">INDEX(OFFSET('Actual NPC (Total System)'!N$1,MATCH("NET SYSTEM LOAD",'Actual NPC (Total System)'!$A:$A,0),0,1000,1),MATCH($C266,OFFSET('Actual NPC (Total System)'!$C$1,MATCH("NET SYSTEM LOAD",'Actual NPC (Total System)'!$A:$A,0),0,1000,1),0),1)*$E266</f>
        <v>0</v>
      </c>
      <c r="Q266" s="98">
        <f ca="1">INDEX(OFFSET('Actual NPC (Total System)'!O$1,MATCH("NET SYSTEM LOAD",'Actual NPC (Total System)'!$A:$A,0),0,1000,1),MATCH($C266,OFFSET('Actual NPC (Total System)'!$C$1,MATCH("NET SYSTEM LOAD",'Actual NPC (Total System)'!$A:$A,0),0,1000,1),0),1)*$E266</f>
        <v>0</v>
      </c>
      <c r="R266" s="98">
        <f ca="1">INDEX(OFFSET('Actual NPC (Total System)'!P$1,MATCH("NET SYSTEM LOAD",'Actual NPC (Total System)'!$A:$A,0),0,1000,1),MATCH($C266,OFFSET('Actual NPC (Total System)'!$C$1,MATCH("NET SYSTEM LOAD",'Actual NPC (Total System)'!$A:$A,0),0,1000,1),0),1)*$E266</f>
        <v>0</v>
      </c>
      <c r="S266" s="7"/>
    </row>
    <row r="267" spans="1:19" ht="12.75">
      <c r="B267" s="14"/>
      <c r="C267" s="22" t="s">
        <v>145</v>
      </c>
      <c r="D267" s="211" t="s">
        <v>169</v>
      </c>
      <c r="E267" s="210">
        <f>VLOOKUP(D267,'Actual Factors'!$A$4:$B$9,2,FALSE)</f>
        <v>0</v>
      </c>
      <c r="F267" s="91">
        <f t="shared" ca="1" si="71"/>
        <v>0</v>
      </c>
      <c r="G267" s="98">
        <f ca="1">INDEX(OFFSET('Actual NPC (Total System)'!E$1,MATCH("NET SYSTEM LOAD",'Actual NPC (Total System)'!$A:$A,0),0,1000,1),MATCH($C267,OFFSET('Actual NPC (Total System)'!$C$1,MATCH("NET SYSTEM LOAD",'Actual NPC (Total System)'!$A:$A,0),0,1000,1),0),1)*$E267</f>
        <v>0</v>
      </c>
      <c r="H267" s="98">
        <f ca="1">INDEX(OFFSET('Actual NPC (Total System)'!F$1,MATCH("NET SYSTEM LOAD",'Actual NPC (Total System)'!$A:$A,0),0,1000,1),MATCH($C267,OFFSET('Actual NPC (Total System)'!$C$1,MATCH("NET SYSTEM LOAD",'Actual NPC (Total System)'!$A:$A,0),0,1000,1),0),1)*$E267</f>
        <v>0</v>
      </c>
      <c r="I267" s="98">
        <f ca="1">INDEX(OFFSET('Actual NPC (Total System)'!G$1,MATCH("NET SYSTEM LOAD",'Actual NPC (Total System)'!$A:$A,0),0,1000,1),MATCH($C267,OFFSET('Actual NPC (Total System)'!$C$1,MATCH("NET SYSTEM LOAD",'Actual NPC (Total System)'!$A:$A,0),0,1000,1),0),1)*$E267</f>
        <v>0</v>
      </c>
      <c r="J267" s="98">
        <f ca="1">INDEX(OFFSET('Actual NPC (Total System)'!H$1,MATCH("NET SYSTEM LOAD",'Actual NPC (Total System)'!$A:$A,0),0,1000,1),MATCH($C267,OFFSET('Actual NPC (Total System)'!$C$1,MATCH("NET SYSTEM LOAD",'Actual NPC (Total System)'!$A:$A,0),0,1000,1),0),1)*$E267</f>
        <v>0</v>
      </c>
      <c r="K267" s="98">
        <f ca="1">INDEX(OFFSET('Actual NPC (Total System)'!I$1,MATCH("NET SYSTEM LOAD",'Actual NPC (Total System)'!$A:$A,0),0,1000,1),MATCH($C267,OFFSET('Actual NPC (Total System)'!$C$1,MATCH("NET SYSTEM LOAD",'Actual NPC (Total System)'!$A:$A,0),0,1000,1),0),1)*$E267</f>
        <v>0</v>
      </c>
      <c r="L267" s="98">
        <f ca="1">INDEX(OFFSET('Actual NPC (Total System)'!J$1,MATCH("NET SYSTEM LOAD",'Actual NPC (Total System)'!$A:$A,0),0,1000,1),MATCH($C267,OFFSET('Actual NPC (Total System)'!$C$1,MATCH("NET SYSTEM LOAD",'Actual NPC (Total System)'!$A:$A,0),0,1000,1),0),1)*$E267</f>
        <v>0</v>
      </c>
      <c r="M267" s="98">
        <f ca="1">INDEX(OFFSET('Actual NPC (Total System)'!K$1,MATCH("NET SYSTEM LOAD",'Actual NPC (Total System)'!$A:$A,0),0,1000,1),MATCH($C267,OFFSET('Actual NPC (Total System)'!$C$1,MATCH("NET SYSTEM LOAD",'Actual NPC (Total System)'!$A:$A,0),0,1000,1),0),1)*$E267</f>
        <v>0</v>
      </c>
      <c r="N267" s="98">
        <f ca="1">INDEX(OFFSET('Actual NPC (Total System)'!L$1,MATCH("NET SYSTEM LOAD",'Actual NPC (Total System)'!$A:$A,0),0,1000,1),MATCH($C267,OFFSET('Actual NPC (Total System)'!$C$1,MATCH("NET SYSTEM LOAD",'Actual NPC (Total System)'!$A:$A,0),0,1000,1),0),1)*$E267</f>
        <v>0</v>
      </c>
      <c r="O267" s="98">
        <f ca="1">INDEX(OFFSET('Actual NPC (Total System)'!M$1,MATCH("NET SYSTEM LOAD",'Actual NPC (Total System)'!$A:$A,0),0,1000,1),MATCH($C267,OFFSET('Actual NPC (Total System)'!$C$1,MATCH("NET SYSTEM LOAD",'Actual NPC (Total System)'!$A:$A,0),0,1000,1),0),1)*$E267</f>
        <v>0</v>
      </c>
      <c r="P267" s="98">
        <f ca="1">INDEX(OFFSET('Actual NPC (Total System)'!N$1,MATCH("NET SYSTEM LOAD",'Actual NPC (Total System)'!$A:$A,0),0,1000,1),MATCH($C267,OFFSET('Actual NPC (Total System)'!$C$1,MATCH("NET SYSTEM LOAD",'Actual NPC (Total System)'!$A:$A,0),0,1000,1),0),1)*$E267</f>
        <v>0</v>
      </c>
      <c r="Q267" s="98">
        <f ca="1">INDEX(OFFSET('Actual NPC (Total System)'!O$1,MATCH("NET SYSTEM LOAD",'Actual NPC (Total System)'!$A:$A,0),0,1000,1),MATCH($C267,OFFSET('Actual NPC (Total System)'!$C$1,MATCH("NET SYSTEM LOAD",'Actual NPC (Total System)'!$A:$A,0),0,1000,1),0),1)*$E267</f>
        <v>0</v>
      </c>
      <c r="R267" s="98">
        <f ca="1">INDEX(OFFSET('Actual NPC (Total System)'!P$1,MATCH("NET SYSTEM LOAD",'Actual NPC (Total System)'!$A:$A,0),0,1000,1),MATCH($C267,OFFSET('Actual NPC (Total System)'!$C$1,MATCH("NET SYSTEM LOAD",'Actual NPC (Total System)'!$A:$A,0),0,1000,1),0),1)*$E267</f>
        <v>0</v>
      </c>
      <c r="S267" s="7"/>
    </row>
    <row r="268" spans="1:19" ht="12.75">
      <c r="B268" s="14"/>
      <c r="C268" s="22" t="s">
        <v>146</v>
      </c>
      <c r="D268" s="211" t="s">
        <v>169</v>
      </c>
      <c r="E268" s="210">
        <f>VLOOKUP(D268,'Actual Factors'!$A$4:$B$9,2,FALSE)</f>
        <v>0</v>
      </c>
      <c r="F268" s="91">
        <f t="shared" ca="1" si="71"/>
        <v>0</v>
      </c>
      <c r="G268" s="98">
        <f ca="1">INDEX(OFFSET('Actual NPC (Total System)'!E$1,MATCH("NET SYSTEM LOAD",'Actual NPC (Total System)'!$A:$A,0),0,1000,1),MATCH($C268,OFFSET('Actual NPC (Total System)'!$C$1,MATCH("NET SYSTEM LOAD",'Actual NPC (Total System)'!$A:$A,0),0,1000,1),0),1)*$E268</f>
        <v>0</v>
      </c>
      <c r="H268" s="98">
        <f ca="1">INDEX(OFFSET('Actual NPC (Total System)'!F$1,MATCH("NET SYSTEM LOAD",'Actual NPC (Total System)'!$A:$A,0),0,1000,1),MATCH($C268,OFFSET('Actual NPC (Total System)'!$C$1,MATCH("NET SYSTEM LOAD",'Actual NPC (Total System)'!$A:$A,0),0,1000,1),0),1)*$E268</f>
        <v>0</v>
      </c>
      <c r="I268" s="98">
        <f ca="1">INDEX(OFFSET('Actual NPC (Total System)'!G$1,MATCH("NET SYSTEM LOAD",'Actual NPC (Total System)'!$A:$A,0),0,1000,1),MATCH($C268,OFFSET('Actual NPC (Total System)'!$C$1,MATCH("NET SYSTEM LOAD",'Actual NPC (Total System)'!$A:$A,0),0,1000,1),0),1)*$E268</f>
        <v>0</v>
      </c>
      <c r="J268" s="98">
        <f ca="1">INDEX(OFFSET('Actual NPC (Total System)'!H$1,MATCH("NET SYSTEM LOAD",'Actual NPC (Total System)'!$A:$A,0),0,1000,1),MATCH($C268,OFFSET('Actual NPC (Total System)'!$C$1,MATCH("NET SYSTEM LOAD",'Actual NPC (Total System)'!$A:$A,0),0,1000,1),0),1)*$E268</f>
        <v>0</v>
      </c>
      <c r="K268" s="98">
        <f ca="1">INDEX(OFFSET('Actual NPC (Total System)'!I$1,MATCH("NET SYSTEM LOAD",'Actual NPC (Total System)'!$A:$A,0),0,1000,1),MATCH($C268,OFFSET('Actual NPC (Total System)'!$C$1,MATCH("NET SYSTEM LOAD",'Actual NPC (Total System)'!$A:$A,0),0,1000,1),0),1)*$E268</f>
        <v>0</v>
      </c>
      <c r="L268" s="98">
        <f ca="1">INDEX(OFFSET('Actual NPC (Total System)'!J$1,MATCH("NET SYSTEM LOAD",'Actual NPC (Total System)'!$A:$A,0),0,1000,1),MATCH($C268,OFFSET('Actual NPC (Total System)'!$C$1,MATCH("NET SYSTEM LOAD",'Actual NPC (Total System)'!$A:$A,0),0,1000,1),0),1)*$E268</f>
        <v>0</v>
      </c>
      <c r="M268" s="98">
        <f ca="1">INDEX(OFFSET('Actual NPC (Total System)'!K$1,MATCH("NET SYSTEM LOAD",'Actual NPC (Total System)'!$A:$A,0),0,1000,1),MATCH($C268,OFFSET('Actual NPC (Total System)'!$C$1,MATCH("NET SYSTEM LOAD",'Actual NPC (Total System)'!$A:$A,0),0,1000,1),0),1)*$E268</f>
        <v>0</v>
      </c>
      <c r="N268" s="98">
        <f ca="1">INDEX(OFFSET('Actual NPC (Total System)'!L$1,MATCH("NET SYSTEM LOAD",'Actual NPC (Total System)'!$A:$A,0),0,1000,1),MATCH($C268,OFFSET('Actual NPC (Total System)'!$C$1,MATCH("NET SYSTEM LOAD",'Actual NPC (Total System)'!$A:$A,0),0,1000,1),0),1)*$E268</f>
        <v>0</v>
      </c>
      <c r="O268" s="98">
        <f ca="1">INDEX(OFFSET('Actual NPC (Total System)'!M$1,MATCH("NET SYSTEM LOAD",'Actual NPC (Total System)'!$A:$A,0),0,1000,1),MATCH($C268,OFFSET('Actual NPC (Total System)'!$C$1,MATCH("NET SYSTEM LOAD",'Actual NPC (Total System)'!$A:$A,0),0,1000,1),0),1)*$E268</f>
        <v>0</v>
      </c>
      <c r="P268" s="98">
        <f ca="1">INDEX(OFFSET('Actual NPC (Total System)'!N$1,MATCH("NET SYSTEM LOAD",'Actual NPC (Total System)'!$A:$A,0),0,1000,1),MATCH($C268,OFFSET('Actual NPC (Total System)'!$C$1,MATCH("NET SYSTEM LOAD",'Actual NPC (Total System)'!$A:$A,0),0,1000,1),0),1)*$E268</f>
        <v>0</v>
      </c>
      <c r="Q268" s="98">
        <f ca="1">INDEX(OFFSET('Actual NPC (Total System)'!O$1,MATCH("NET SYSTEM LOAD",'Actual NPC (Total System)'!$A:$A,0),0,1000,1),MATCH($C268,OFFSET('Actual NPC (Total System)'!$C$1,MATCH("NET SYSTEM LOAD",'Actual NPC (Total System)'!$A:$A,0),0,1000,1),0),1)*$E268</f>
        <v>0</v>
      </c>
      <c r="R268" s="98">
        <f ca="1">INDEX(OFFSET('Actual NPC (Total System)'!P$1,MATCH("NET SYSTEM LOAD",'Actual NPC (Total System)'!$A:$A,0),0,1000,1),MATCH($C268,OFFSET('Actual NPC (Total System)'!$C$1,MATCH("NET SYSTEM LOAD",'Actual NPC (Total System)'!$A:$A,0),0,1000,1),0),1)*$E268</f>
        <v>0</v>
      </c>
      <c r="S268" s="7"/>
    </row>
    <row r="269" spans="1:19" ht="12.75">
      <c r="B269" s="14"/>
      <c r="C269" s="22" t="s">
        <v>224</v>
      </c>
      <c r="D269" s="211" t="s">
        <v>169</v>
      </c>
      <c r="E269" s="210">
        <f>VLOOKUP(D269,'Actual Factors'!$A$4:$B$9,2,FALSE)</f>
        <v>0</v>
      </c>
      <c r="F269" s="91">
        <f t="shared" ref="F269" ca="1" si="72">SUM(G269:R269)</f>
        <v>0</v>
      </c>
      <c r="G269" s="98">
        <f ca="1">INDEX(OFFSET('Actual NPC (Total System)'!E$1,MATCH("NET SYSTEM LOAD",'Actual NPC (Total System)'!$A:$A,0),0,1000,1),MATCH($C269,OFFSET('Actual NPC (Total System)'!$C$1,MATCH("NET SYSTEM LOAD",'Actual NPC (Total System)'!$A:$A,0),0,1000,1),0),1)*$E269</f>
        <v>0</v>
      </c>
      <c r="H269" s="98">
        <f ca="1">INDEX(OFFSET('Actual NPC (Total System)'!F$1,MATCH("NET SYSTEM LOAD",'Actual NPC (Total System)'!$A:$A,0),0,1000,1),MATCH($C269,OFFSET('Actual NPC (Total System)'!$C$1,MATCH("NET SYSTEM LOAD",'Actual NPC (Total System)'!$A:$A,0),0,1000,1),0),1)*$E269</f>
        <v>0</v>
      </c>
      <c r="I269" s="98">
        <f ca="1">INDEX(OFFSET('Actual NPC (Total System)'!G$1,MATCH("NET SYSTEM LOAD",'Actual NPC (Total System)'!$A:$A,0),0,1000,1),MATCH($C269,OFFSET('Actual NPC (Total System)'!$C$1,MATCH("NET SYSTEM LOAD",'Actual NPC (Total System)'!$A:$A,0),0,1000,1),0),1)*$E269</f>
        <v>0</v>
      </c>
      <c r="J269" s="98">
        <f ca="1">INDEX(OFFSET('Actual NPC (Total System)'!H$1,MATCH("NET SYSTEM LOAD",'Actual NPC (Total System)'!$A:$A,0),0,1000,1),MATCH($C269,OFFSET('Actual NPC (Total System)'!$C$1,MATCH("NET SYSTEM LOAD",'Actual NPC (Total System)'!$A:$A,0),0,1000,1),0),1)*$E269</f>
        <v>0</v>
      </c>
      <c r="K269" s="98">
        <f ca="1">INDEX(OFFSET('Actual NPC (Total System)'!I$1,MATCH("NET SYSTEM LOAD",'Actual NPC (Total System)'!$A:$A,0),0,1000,1),MATCH($C269,OFFSET('Actual NPC (Total System)'!$C$1,MATCH("NET SYSTEM LOAD",'Actual NPC (Total System)'!$A:$A,0),0,1000,1),0),1)*$E269</f>
        <v>0</v>
      </c>
      <c r="L269" s="98">
        <f ca="1">INDEX(OFFSET('Actual NPC (Total System)'!J$1,MATCH("NET SYSTEM LOAD",'Actual NPC (Total System)'!$A:$A,0),0,1000,1),MATCH($C269,OFFSET('Actual NPC (Total System)'!$C$1,MATCH("NET SYSTEM LOAD",'Actual NPC (Total System)'!$A:$A,0),0,1000,1),0),1)*$E269</f>
        <v>0</v>
      </c>
      <c r="M269" s="98">
        <f ca="1">INDEX(OFFSET('Actual NPC (Total System)'!K$1,MATCH("NET SYSTEM LOAD",'Actual NPC (Total System)'!$A:$A,0),0,1000,1),MATCH($C269,OFFSET('Actual NPC (Total System)'!$C$1,MATCH("NET SYSTEM LOAD",'Actual NPC (Total System)'!$A:$A,0),0,1000,1),0),1)*$E269</f>
        <v>0</v>
      </c>
      <c r="N269" s="98">
        <f ca="1">INDEX(OFFSET('Actual NPC (Total System)'!L$1,MATCH("NET SYSTEM LOAD",'Actual NPC (Total System)'!$A:$A,0),0,1000,1),MATCH($C269,OFFSET('Actual NPC (Total System)'!$C$1,MATCH("NET SYSTEM LOAD",'Actual NPC (Total System)'!$A:$A,0),0,1000,1),0),1)*$E269</f>
        <v>0</v>
      </c>
      <c r="O269" s="98">
        <f ca="1">INDEX(OFFSET('Actual NPC (Total System)'!M$1,MATCH("NET SYSTEM LOAD",'Actual NPC (Total System)'!$A:$A,0),0,1000,1),MATCH($C269,OFFSET('Actual NPC (Total System)'!$C$1,MATCH("NET SYSTEM LOAD",'Actual NPC (Total System)'!$A:$A,0),0,1000,1),0),1)*$E269</f>
        <v>0</v>
      </c>
      <c r="P269" s="98">
        <f ca="1">INDEX(OFFSET('Actual NPC (Total System)'!N$1,MATCH("NET SYSTEM LOAD",'Actual NPC (Total System)'!$A:$A,0),0,1000,1),MATCH($C269,OFFSET('Actual NPC (Total System)'!$C$1,MATCH("NET SYSTEM LOAD",'Actual NPC (Total System)'!$A:$A,0),0,1000,1),0),1)*$E269</f>
        <v>0</v>
      </c>
      <c r="Q269" s="98">
        <f ca="1">INDEX(OFFSET('Actual NPC (Total System)'!O$1,MATCH("NET SYSTEM LOAD",'Actual NPC (Total System)'!$A:$A,0),0,1000,1),MATCH($C269,OFFSET('Actual NPC (Total System)'!$C$1,MATCH("NET SYSTEM LOAD",'Actual NPC (Total System)'!$A:$A,0),0,1000,1),0),1)*$E269</f>
        <v>0</v>
      </c>
      <c r="R269" s="98">
        <f ca="1">INDEX(OFFSET('Actual NPC (Total System)'!P$1,MATCH("NET SYSTEM LOAD",'Actual NPC (Total System)'!$A:$A,0),0,1000,1),MATCH($C269,OFFSET('Actual NPC (Total System)'!$C$1,MATCH("NET SYSTEM LOAD",'Actual NPC (Total System)'!$A:$A,0),0,1000,1),0),1)*$E269</f>
        <v>0</v>
      </c>
      <c r="S269" s="7"/>
    </row>
    <row r="270" spans="1:19" s="48" customFormat="1" ht="12.75">
      <c r="A270" s="9"/>
      <c r="B270" s="9"/>
      <c r="C270" s="22" t="s">
        <v>26</v>
      </c>
      <c r="D270" s="211" t="s">
        <v>169</v>
      </c>
      <c r="E270" s="210">
        <f>VLOOKUP(D270,'Actual Factors'!$A$4:$B$9,2,FALSE)</f>
        <v>0</v>
      </c>
      <c r="F270" s="91">
        <f t="shared" ca="1" si="70"/>
        <v>0</v>
      </c>
      <c r="G270" s="98">
        <f ca="1">INDEX(OFFSET('Actual NPC (Total System)'!E$1,MATCH("NET SYSTEM LOAD",'Actual NPC (Total System)'!$A:$A,0),0,1000,1),MATCH($C270,OFFSET('Actual NPC (Total System)'!$C$1,MATCH("NET SYSTEM LOAD",'Actual NPC (Total System)'!$A:$A,0),0,1000,1),0),1)*$E270</f>
        <v>0</v>
      </c>
      <c r="H270" s="98">
        <f ca="1">INDEX(OFFSET('Actual NPC (Total System)'!F$1,MATCH("NET SYSTEM LOAD",'Actual NPC (Total System)'!$A:$A,0),0,1000,1),MATCH($C270,OFFSET('Actual NPC (Total System)'!$C$1,MATCH("NET SYSTEM LOAD",'Actual NPC (Total System)'!$A:$A,0),0,1000,1),0),1)*$E270</f>
        <v>0</v>
      </c>
      <c r="I270" s="98">
        <f ca="1">INDEX(OFFSET('Actual NPC (Total System)'!G$1,MATCH("NET SYSTEM LOAD",'Actual NPC (Total System)'!$A:$A,0),0,1000,1),MATCH($C270,OFFSET('Actual NPC (Total System)'!$C$1,MATCH("NET SYSTEM LOAD",'Actual NPC (Total System)'!$A:$A,0),0,1000,1),0),1)*$E270</f>
        <v>0</v>
      </c>
      <c r="J270" s="98">
        <f ca="1">INDEX(OFFSET('Actual NPC (Total System)'!H$1,MATCH("NET SYSTEM LOAD",'Actual NPC (Total System)'!$A:$A,0),0,1000,1),MATCH($C270,OFFSET('Actual NPC (Total System)'!$C$1,MATCH("NET SYSTEM LOAD",'Actual NPC (Total System)'!$A:$A,0),0,1000,1),0),1)*$E270</f>
        <v>0</v>
      </c>
      <c r="K270" s="98">
        <f ca="1">INDEX(OFFSET('Actual NPC (Total System)'!I$1,MATCH("NET SYSTEM LOAD",'Actual NPC (Total System)'!$A:$A,0),0,1000,1),MATCH($C270,OFFSET('Actual NPC (Total System)'!$C$1,MATCH("NET SYSTEM LOAD",'Actual NPC (Total System)'!$A:$A,0),0,1000,1),0),1)*$E270</f>
        <v>0</v>
      </c>
      <c r="L270" s="98">
        <f ca="1">INDEX(OFFSET('Actual NPC (Total System)'!J$1,MATCH("NET SYSTEM LOAD",'Actual NPC (Total System)'!$A:$A,0),0,1000,1),MATCH($C270,OFFSET('Actual NPC (Total System)'!$C$1,MATCH("NET SYSTEM LOAD",'Actual NPC (Total System)'!$A:$A,0),0,1000,1),0),1)*$E270</f>
        <v>0</v>
      </c>
      <c r="M270" s="98">
        <f ca="1">INDEX(OFFSET('Actual NPC (Total System)'!K$1,MATCH("NET SYSTEM LOAD",'Actual NPC (Total System)'!$A:$A,0),0,1000,1),MATCH($C270,OFFSET('Actual NPC (Total System)'!$C$1,MATCH("NET SYSTEM LOAD",'Actual NPC (Total System)'!$A:$A,0),0,1000,1),0),1)*$E270</f>
        <v>0</v>
      </c>
      <c r="N270" s="98">
        <f ca="1">INDEX(OFFSET('Actual NPC (Total System)'!L$1,MATCH("NET SYSTEM LOAD",'Actual NPC (Total System)'!$A:$A,0),0,1000,1),MATCH($C270,OFFSET('Actual NPC (Total System)'!$C$1,MATCH("NET SYSTEM LOAD",'Actual NPC (Total System)'!$A:$A,0),0,1000,1),0),1)*$E270</f>
        <v>0</v>
      </c>
      <c r="O270" s="98">
        <f ca="1">INDEX(OFFSET('Actual NPC (Total System)'!M$1,MATCH("NET SYSTEM LOAD",'Actual NPC (Total System)'!$A:$A,0),0,1000,1),MATCH($C270,OFFSET('Actual NPC (Total System)'!$C$1,MATCH("NET SYSTEM LOAD",'Actual NPC (Total System)'!$A:$A,0),0,1000,1),0),1)*$E270</f>
        <v>0</v>
      </c>
      <c r="P270" s="98">
        <f ca="1">INDEX(OFFSET('Actual NPC (Total System)'!N$1,MATCH("NET SYSTEM LOAD",'Actual NPC (Total System)'!$A:$A,0),0,1000,1),MATCH($C270,OFFSET('Actual NPC (Total System)'!$C$1,MATCH("NET SYSTEM LOAD",'Actual NPC (Total System)'!$A:$A,0),0,1000,1),0),1)*$E270</f>
        <v>0</v>
      </c>
      <c r="Q270" s="98">
        <f ca="1">INDEX(OFFSET('Actual NPC (Total System)'!O$1,MATCH("NET SYSTEM LOAD",'Actual NPC (Total System)'!$A:$A,0),0,1000,1),MATCH($C270,OFFSET('Actual NPC (Total System)'!$C$1,MATCH("NET SYSTEM LOAD",'Actual NPC (Total System)'!$A:$A,0),0,1000,1),0),1)*$E270</f>
        <v>0</v>
      </c>
      <c r="R270" s="98">
        <f ca="1">INDEX(OFFSET('Actual NPC (Total System)'!P$1,MATCH("NET SYSTEM LOAD",'Actual NPC (Total System)'!$A:$A,0),0,1000,1),MATCH($C270,OFFSET('Actual NPC (Total System)'!$C$1,MATCH("NET SYSTEM LOAD",'Actual NPC (Total System)'!$A:$A,0),0,1000,1),0),1)*$E270</f>
        <v>0</v>
      </c>
      <c r="S270" s="7"/>
    </row>
    <row r="271" spans="1:19" s="48" customFormat="1" ht="12.75">
      <c r="A271" s="9"/>
      <c r="B271" s="9"/>
      <c r="C271" s="22" t="s">
        <v>98</v>
      </c>
      <c r="D271" s="211" t="s">
        <v>169</v>
      </c>
      <c r="E271" s="210">
        <f>VLOOKUP(D271,'Actual Factors'!$A$4:$B$9,2,FALSE)</f>
        <v>0</v>
      </c>
      <c r="F271" s="91">
        <f t="shared" ca="1" si="70"/>
        <v>0</v>
      </c>
      <c r="G271" s="98">
        <f ca="1">INDEX(OFFSET('Actual NPC (Total System)'!E$1,MATCH("NET SYSTEM LOAD",'Actual NPC (Total System)'!$A:$A,0),0,1000,1),MATCH($C271,OFFSET('Actual NPC (Total System)'!$C$1,MATCH("NET SYSTEM LOAD",'Actual NPC (Total System)'!$A:$A,0),0,1000,1),0),1)*$E271</f>
        <v>0</v>
      </c>
      <c r="H271" s="98">
        <f ca="1">INDEX(OFFSET('Actual NPC (Total System)'!F$1,MATCH("NET SYSTEM LOAD",'Actual NPC (Total System)'!$A:$A,0),0,1000,1),MATCH($C271,OFFSET('Actual NPC (Total System)'!$C$1,MATCH("NET SYSTEM LOAD",'Actual NPC (Total System)'!$A:$A,0),0,1000,1),0),1)*$E271</f>
        <v>0</v>
      </c>
      <c r="I271" s="98">
        <f ca="1">INDEX(OFFSET('Actual NPC (Total System)'!G$1,MATCH("NET SYSTEM LOAD",'Actual NPC (Total System)'!$A:$A,0),0,1000,1),MATCH($C271,OFFSET('Actual NPC (Total System)'!$C$1,MATCH("NET SYSTEM LOAD",'Actual NPC (Total System)'!$A:$A,0),0,1000,1),0),1)*$E271</f>
        <v>0</v>
      </c>
      <c r="J271" s="98">
        <f ca="1">INDEX(OFFSET('Actual NPC (Total System)'!H$1,MATCH("NET SYSTEM LOAD",'Actual NPC (Total System)'!$A:$A,0),0,1000,1),MATCH($C271,OFFSET('Actual NPC (Total System)'!$C$1,MATCH("NET SYSTEM LOAD",'Actual NPC (Total System)'!$A:$A,0),0,1000,1),0),1)*$E271</f>
        <v>0</v>
      </c>
      <c r="K271" s="98">
        <f ca="1">INDEX(OFFSET('Actual NPC (Total System)'!I$1,MATCH("NET SYSTEM LOAD",'Actual NPC (Total System)'!$A:$A,0),0,1000,1),MATCH($C271,OFFSET('Actual NPC (Total System)'!$C$1,MATCH("NET SYSTEM LOAD",'Actual NPC (Total System)'!$A:$A,0),0,1000,1),0),1)*$E271</f>
        <v>0</v>
      </c>
      <c r="L271" s="98">
        <f ca="1">INDEX(OFFSET('Actual NPC (Total System)'!J$1,MATCH("NET SYSTEM LOAD",'Actual NPC (Total System)'!$A:$A,0),0,1000,1),MATCH($C271,OFFSET('Actual NPC (Total System)'!$C$1,MATCH("NET SYSTEM LOAD",'Actual NPC (Total System)'!$A:$A,0),0,1000,1),0),1)*$E271</f>
        <v>0</v>
      </c>
      <c r="M271" s="98">
        <f ca="1">INDEX(OFFSET('Actual NPC (Total System)'!K$1,MATCH("NET SYSTEM LOAD",'Actual NPC (Total System)'!$A:$A,0),0,1000,1),MATCH($C271,OFFSET('Actual NPC (Total System)'!$C$1,MATCH("NET SYSTEM LOAD",'Actual NPC (Total System)'!$A:$A,0),0,1000,1),0),1)*$E271</f>
        <v>0</v>
      </c>
      <c r="N271" s="98">
        <f ca="1">INDEX(OFFSET('Actual NPC (Total System)'!L$1,MATCH("NET SYSTEM LOAD",'Actual NPC (Total System)'!$A:$A,0),0,1000,1),MATCH($C271,OFFSET('Actual NPC (Total System)'!$C$1,MATCH("NET SYSTEM LOAD",'Actual NPC (Total System)'!$A:$A,0),0,1000,1),0),1)*$E271</f>
        <v>0</v>
      </c>
      <c r="O271" s="98">
        <f ca="1">INDEX(OFFSET('Actual NPC (Total System)'!M$1,MATCH("NET SYSTEM LOAD",'Actual NPC (Total System)'!$A:$A,0),0,1000,1),MATCH($C271,OFFSET('Actual NPC (Total System)'!$C$1,MATCH("NET SYSTEM LOAD",'Actual NPC (Total System)'!$A:$A,0),0,1000,1),0),1)*$E271</f>
        <v>0</v>
      </c>
      <c r="P271" s="98">
        <f ca="1">INDEX(OFFSET('Actual NPC (Total System)'!N$1,MATCH("NET SYSTEM LOAD",'Actual NPC (Total System)'!$A:$A,0),0,1000,1),MATCH($C271,OFFSET('Actual NPC (Total System)'!$C$1,MATCH("NET SYSTEM LOAD",'Actual NPC (Total System)'!$A:$A,0),0,1000,1),0),1)*$E271</f>
        <v>0</v>
      </c>
      <c r="Q271" s="98">
        <f ca="1">INDEX(OFFSET('Actual NPC (Total System)'!O$1,MATCH("NET SYSTEM LOAD",'Actual NPC (Total System)'!$A:$A,0),0,1000,1),MATCH($C271,OFFSET('Actual NPC (Total System)'!$C$1,MATCH("NET SYSTEM LOAD",'Actual NPC (Total System)'!$A:$A,0),0,1000,1),0),1)*$E271</f>
        <v>0</v>
      </c>
      <c r="R271" s="98">
        <f ca="1">INDEX(OFFSET('Actual NPC (Total System)'!P$1,MATCH("NET SYSTEM LOAD",'Actual NPC (Total System)'!$A:$A,0),0,1000,1),MATCH($C271,OFFSET('Actual NPC (Total System)'!$C$1,MATCH("NET SYSTEM LOAD",'Actual NPC (Total System)'!$A:$A,0),0,1000,1),0),1)*$E271</f>
        <v>0</v>
      </c>
      <c r="S271" s="7"/>
    </row>
    <row r="272" spans="1:19" s="48" customFormat="1" ht="12.75">
      <c r="A272" s="9"/>
      <c r="B272" s="9"/>
      <c r="C272" s="22" t="s">
        <v>135</v>
      </c>
      <c r="D272" s="211" t="s">
        <v>169</v>
      </c>
      <c r="E272" s="210">
        <f>VLOOKUP(D272,'Actual Factors'!$A$4:$B$9,2,FALSE)</f>
        <v>0</v>
      </c>
      <c r="F272" s="91">
        <f t="shared" ca="1" si="70"/>
        <v>0</v>
      </c>
      <c r="G272" s="98">
        <f ca="1">INDEX(OFFSET('Actual NPC (Total System)'!E$1,MATCH("NET SYSTEM LOAD",'Actual NPC (Total System)'!$A:$A,0),0,1000,1),MATCH($C272,OFFSET('Actual NPC (Total System)'!$C$1,MATCH("NET SYSTEM LOAD",'Actual NPC (Total System)'!$A:$A,0),0,1000,1),0),1)*$E272</f>
        <v>0</v>
      </c>
      <c r="H272" s="98">
        <f ca="1">INDEX(OFFSET('Actual NPC (Total System)'!F$1,MATCH("NET SYSTEM LOAD",'Actual NPC (Total System)'!$A:$A,0),0,1000,1),MATCH($C272,OFFSET('Actual NPC (Total System)'!$C$1,MATCH("NET SYSTEM LOAD",'Actual NPC (Total System)'!$A:$A,0),0,1000,1),0),1)*$E272</f>
        <v>0</v>
      </c>
      <c r="I272" s="98">
        <f ca="1">INDEX(OFFSET('Actual NPC (Total System)'!G$1,MATCH("NET SYSTEM LOAD",'Actual NPC (Total System)'!$A:$A,0),0,1000,1),MATCH($C272,OFFSET('Actual NPC (Total System)'!$C$1,MATCH("NET SYSTEM LOAD",'Actual NPC (Total System)'!$A:$A,0),0,1000,1),0),1)*$E272</f>
        <v>0</v>
      </c>
      <c r="J272" s="98">
        <f ca="1">INDEX(OFFSET('Actual NPC (Total System)'!H$1,MATCH("NET SYSTEM LOAD",'Actual NPC (Total System)'!$A:$A,0),0,1000,1),MATCH($C272,OFFSET('Actual NPC (Total System)'!$C$1,MATCH("NET SYSTEM LOAD",'Actual NPC (Total System)'!$A:$A,0),0,1000,1),0),1)*$E272</f>
        <v>0</v>
      </c>
      <c r="K272" s="98">
        <f ca="1">INDEX(OFFSET('Actual NPC (Total System)'!I$1,MATCH("NET SYSTEM LOAD",'Actual NPC (Total System)'!$A:$A,0),0,1000,1),MATCH($C272,OFFSET('Actual NPC (Total System)'!$C$1,MATCH("NET SYSTEM LOAD",'Actual NPC (Total System)'!$A:$A,0),0,1000,1),0),1)*$E272</f>
        <v>0</v>
      </c>
      <c r="L272" s="98">
        <f ca="1">INDEX(OFFSET('Actual NPC (Total System)'!J$1,MATCH("NET SYSTEM LOAD",'Actual NPC (Total System)'!$A:$A,0),0,1000,1),MATCH($C272,OFFSET('Actual NPC (Total System)'!$C$1,MATCH("NET SYSTEM LOAD",'Actual NPC (Total System)'!$A:$A,0),0,1000,1),0),1)*$E272</f>
        <v>0</v>
      </c>
      <c r="M272" s="98">
        <f ca="1">INDEX(OFFSET('Actual NPC (Total System)'!K$1,MATCH("NET SYSTEM LOAD",'Actual NPC (Total System)'!$A:$A,0),0,1000,1),MATCH($C272,OFFSET('Actual NPC (Total System)'!$C$1,MATCH("NET SYSTEM LOAD",'Actual NPC (Total System)'!$A:$A,0),0,1000,1),0),1)*$E272</f>
        <v>0</v>
      </c>
      <c r="N272" s="98">
        <f ca="1">INDEX(OFFSET('Actual NPC (Total System)'!L$1,MATCH("NET SYSTEM LOAD",'Actual NPC (Total System)'!$A:$A,0),0,1000,1),MATCH($C272,OFFSET('Actual NPC (Total System)'!$C$1,MATCH("NET SYSTEM LOAD",'Actual NPC (Total System)'!$A:$A,0),0,1000,1),0),1)*$E272</f>
        <v>0</v>
      </c>
      <c r="O272" s="98">
        <f ca="1">INDEX(OFFSET('Actual NPC (Total System)'!M$1,MATCH("NET SYSTEM LOAD",'Actual NPC (Total System)'!$A:$A,0),0,1000,1),MATCH($C272,OFFSET('Actual NPC (Total System)'!$C$1,MATCH("NET SYSTEM LOAD",'Actual NPC (Total System)'!$A:$A,0),0,1000,1),0),1)*$E272</f>
        <v>0</v>
      </c>
      <c r="P272" s="98">
        <f ca="1">INDEX(OFFSET('Actual NPC (Total System)'!N$1,MATCH("NET SYSTEM LOAD",'Actual NPC (Total System)'!$A:$A,0),0,1000,1),MATCH($C272,OFFSET('Actual NPC (Total System)'!$C$1,MATCH("NET SYSTEM LOAD",'Actual NPC (Total System)'!$A:$A,0),0,1000,1),0),1)*$E272</f>
        <v>0</v>
      </c>
      <c r="Q272" s="98">
        <f ca="1">INDEX(OFFSET('Actual NPC (Total System)'!O$1,MATCH("NET SYSTEM LOAD",'Actual NPC (Total System)'!$A:$A,0),0,1000,1),MATCH($C272,OFFSET('Actual NPC (Total System)'!$C$1,MATCH("NET SYSTEM LOAD",'Actual NPC (Total System)'!$A:$A,0),0,1000,1),0),1)*$E272</f>
        <v>0</v>
      </c>
      <c r="R272" s="98">
        <f ca="1">INDEX(OFFSET('Actual NPC (Total System)'!P$1,MATCH("NET SYSTEM LOAD",'Actual NPC (Total System)'!$A:$A,0),0,1000,1),MATCH($C272,OFFSET('Actual NPC (Total System)'!$C$1,MATCH("NET SYSTEM LOAD",'Actual NPC (Total System)'!$A:$A,0),0,1000,1),0),1)*$E272</f>
        <v>0</v>
      </c>
      <c r="S272" s="7"/>
    </row>
    <row r="273" spans="1:19" ht="12.75">
      <c r="A273" s="33"/>
      <c r="C273" s="22" t="s">
        <v>27</v>
      </c>
      <c r="D273" s="211" t="s">
        <v>169</v>
      </c>
      <c r="E273" s="210">
        <f>VLOOKUP(D273,'Actual Factors'!$A$4:$B$9,2,FALSE)</f>
        <v>0</v>
      </c>
      <c r="F273" s="91">
        <f t="shared" ca="1" si="70"/>
        <v>0</v>
      </c>
      <c r="G273" s="98">
        <f ca="1">INDEX(OFFSET('Actual NPC (Total System)'!E$1,MATCH("NET SYSTEM LOAD",'Actual NPC (Total System)'!$A:$A,0),0,1000,1),MATCH($C273,OFFSET('Actual NPC (Total System)'!$C$1,MATCH("NET SYSTEM LOAD",'Actual NPC (Total System)'!$A:$A,0),0,1000,1),0),1)*$E273</f>
        <v>0</v>
      </c>
      <c r="H273" s="98">
        <f ca="1">INDEX(OFFSET('Actual NPC (Total System)'!F$1,MATCH("NET SYSTEM LOAD",'Actual NPC (Total System)'!$A:$A,0),0,1000,1),MATCH($C273,OFFSET('Actual NPC (Total System)'!$C$1,MATCH("NET SYSTEM LOAD",'Actual NPC (Total System)'!$A:$A,0),0,1000,1),0),1)*$E273</f>
        <v>0</v>
      </c>
      <c r="I273" s="98">
        <f ca="1">INDEX(OFFSET('Actual NPC (Total System)'!G$1,MATCH("NET SYSTEM LOAD",'Actual NPC (Total System)'!$A:$A,0),0,1000,1),MATCH($C273,OFFSET('Actual NPC (Total System)'!$C$1,MATCH("NET SYSTEM LOAD",'Actual NPC (Total System)'!$A:$A,0),0,1000,1),0),1)*$E273</f>
        <v>0</v>
      </c>
      <c r="J273" s="98">
        <f ca="1">INDEX(OFFSET('Actual NPC (Total System)'!H$1,MATCH("NET SYSTEM LOAD",'Actual NPC (Total System)'!$A:$A,0),0,1000,1),MATCH($C273,OFFSET('Actual NPC (Total System)'!$C$1,MATCH("NET SYSTEM LOAD",'Actual NPC (Total System)'!$A:$A,0),0,1000,1),0),1)*$E273</f>
        <v>0</v>
      </c>
      <c r="K273" s="98">
        <f ca="1">INDEX(OFFSET('Actual NPC (Total System)'!I$1,MATCH("NET SYSTEM LOAD",'Actual NPC (Total System)'!$A:$A,0),0,1000,1),MATCH($C273,OFFSET('Actual NPC (Total System)'!$C$1,MATCH("NET SYSTEM LOAD",'Actual NPC (Total System)'!$A:$A,0),0,1000,1),0),1)*$E273</f>
        <v>0</v>
      </c>
      <c r="L273" s="98">
        <f ca="1">INDEX(OFFSET('Actual NPC (Total System)'!J$1,MATCH("NET SYSTEM LOAD",'Actual NPC (Total System)'!$A:$A,0),0,1000,1),MATCH($C273,OFFSET('Actual NPC (Total System)'!$C$1,MATCH("NET SYSTEM LOAD",'Actual NPC (Total System)'!$A:$A,0),0,1000,1),0),1)*$E273</f>
        <v>0</v>
      </c>
      <c r="M273" s="98">
        <f ca="1">INDEX(OFFSET('Actual NPC (Total System)'!K$1,MATCH("NET SYSTEM LOAD",'Actual NPC (Total System)'!$A:$A,0),0,1000,1),MATCH($C273,OFFSET('Actual NPC (Total System)'!$C$1,MATCH("NET SYSTEM LOAD",'Actual NPC (Total System)'!$A:$A,0),0,1000,1),0),1)*$E273</f>
        <v>0</v>
      </c>
      <c r="N273" s="98">
        <f ca="1">INDEX(OFFSET('Actual NPC (Total System)'!L$1,MATCH("NET SYSTEM LOAD",'Actual NPC (Total System)'!$A:$A,0),0,1000,1),MATCH($C273,OFFSET('Actual NPC (Total System)'!$C$1,MATCH("NET SYSTEM LOAD",'Actual NPC (Total System)'!$A:$A,0),0,1000,1),0),1)*$E273</f>
        <v>0</v>
      </c>
      <c r="O273" s="98">
        <f ca="1">INDEX(OFFSET('Actual NPC (Total System)'!M$1,MATCH("NET SYSTEM LOAD",'Actual NPC (Total System)'!$A:$A,0),0,1000,1),MATCH($C273,OFFSET('Actual NPC (Total System)'!$C$1,MATCH("NET SYSTEM LOAD",'Actual NPC (Total System)'!$A:$A,0),0,1000,1),0),1)*$E273</f>
        <v>0</v>
      </c>
      <c r="P273" s="98">
        <f ca="1">INDEX(OFFSET('Actual NPC (Total System)'!N$1,MATCH("NET SYSTEM LOAD",'Actual NPC (Total System)'!$A:$A,0),0,1000,1),MATCH($C273,OFFSET('Actual NPC (Total System)'!$C$1,MATCH("NET SYSTEM LOAD",'Actual NPC (Total System)'!$A:$A,0),0,1000,1),0),1)*$E273</f>
        <v>0</v>
      </c>
      <c r="Q273" s="98">
        <f ca="1">INDEX(OFFSET('Actual NPC (Total System)'!O$1,MATCH("NET SYSTEM LOAD",'Actual NPC (Total System)'!$A:$A,0),0,1000,1),MATCH($C273,OFFSET('Actual NPC (Total System)'!$C$1,MATCH("NET SYSTEM LOAD",'Actual NPC (Total System)'!$A:$A,0),0,1000,1),0),1)*$E273</f>
        <v>0</v>
      </c>
      <c r="R273" s="98">
        <f ca="1">INDEX(OFFSET('Actual NPC (Total System)'!P$1,MATCH("NET SYSTEM LOAD",'Actual NPC (Total System)'!$A:$A,0),0,1000,1),MATCH($C273,OFFSET('Actual NPC (Total System)'!$C$1,MATCH("NET SYSTEM LOAD",'Actual NPC (Total System)'!$A:$A,0),0,1000,1),0),1)*$E273</f>
        <v>0</v>
      </c>
      <c r="S273" s="7"/>
    </row>
    <row r="274" spans="1:19" ht="12.75">
      <c r="A274" s="33"/>
      <c r="C274" s="22" t="s">
        <v>132</v>
      </c>
      <c r="D274" s="211" t="s">
        <v>169</v>
      </c>
      <c r="E274" s="210">
        <f>VLOOKUP(D274,'Actual Factors'!$A$4:$B$9,2,FALSE)</f>
        <v>0</v>
      </c>
      <c r="F274" s="91">
        <f t="shared" ca="1" si="64"/>
        <v>0</v>
      </c>
      <c r="G274" s="98">
        <f ca="1">INDEX(OFFSET('Actual NPC (Total System)'!E$1,MATCH("NET SYSTEM LOAD",'Actual NPC (Total System)'!$A:$A,0),0,1000,1),MATCH($C274,OFFSET('Actual NPC (Total System)'!$C$1,MATCH("NET SYSTEM LOAD",'Actual NPC (Total System)'!$A:$A,0),0,1000,1),0),1)*$E274</f>
        <v>0</v>
      </c>
      <c r="H274" s="98">
        <f ca="1">INDEX(OFFSET('Actual NPC (Total System)'!F$1,MATCH("NET SYSTEM LOAD",'Actual NPC (Total System)'!$A:$A,0),0,1000,1),MATCH($C274,OFFSET('Actual NPC (Total System)'!$C$1,MATCH("NET SYSTEM LOAD",'Actual NPC (Total System)'!$A:$A,0),0,1000,1),0),1)*$E274</f>
        <v>0</v>
      </c>
      <c r="I274" s="98">
        <f ca="1">INDEX(OFFSET('Actual NPC (Total System)'!G$1,MATCH("NET SYSTEM LOAD",'Actual NPC (Total System)'!$A:$A,0),0,1000,1),MATCH($C274,OFFSET('Actual NPC (Total System)'!$C$1,MATCH("NET SYSTEM LOAD",'Actual NPC (Total System)'!$A:$A,0),0,1000,1),0),1)*$E274</f>
        <v>0</v>
      </c>
      <c r="J274" s="98">
        <f ca="1">INDEX(OFFSET('Actual NPC (Total System)'!H$1,MATCH("NET SYSTEM LOAD",'Actual NPC (Total System)'!$A:$A,0),0,1000,1),MATCH($C274,OFFSET('Actual NPC (Total System)'!$C$1,MATCH("NET SYSTEM LOAD",'Actual NPC (Total System)'!$A:$A,0),0,1000,1),0),1)*$E274</f>
        <v>0</v>
      </c>
      <c r="K274" s="98">
        <f ca="1">INDEX(OFFSET('Actual NPC (Total System)'!I$1,MATCH("NET SYSTEM LOAD",'Actual NPC (Total System)'!$A:$A,0),0,1000,1),MATCH($C274,OFFSET('Actual NPC (Total System)'!$C$1,MATCH("NET SYSTEM LOAD",'Actual NPC (Total System)'!$A:$A,0),0,1000,1),0),1)*$E274</f>
        <v>0</v>
      </c>
      <c r="L274" s="98">
        <f ca="1">INDEX(OFFSET('Actual NPC (Total System)'!J$1,MATCH("NET SYSTEM LOAD",'Actual NPC (Total System)'!$A:$A,0),0,1000,1),MATCH($C274,OFFSET('Actual NPC (Total System)'!$C$1,MATCH("NET SYSTEM LOAD",'Actual NPC (Total System)'!$A:$A,0),0,1000,1),0),1)*$E274</f>
        <v>0</v>
      </c>
      <c r="M274" s="98">
        <f ca="1">INDEX(OFFSET('Actual NPC (Total System)'!K$1,MATCH("NET SYSTEM LOAD",'Actual NPC (Total System)'!$A:$A,0),0,1000,1),MATCH($C274,OFFSET('Actual NPC (Total System)'!$C$1,MATCH("NET SYSTEM LOAD",'Actual NPC (Total System)'!$A:$A,0),0,1000,1),0),1)*$E274</f>
        <v>0</v>
      </c>
      <c r="N274" s="98">
        <f ca="1">INDEX(OFFSET('Actual NPC (Total System)'!L$1,MATCH("NET SYSTEM LOAD",'Actual NPC (Total System)'!$A:$A,0),0,1000,1),MATCH($C274,OFFSET('Actual NPC (Total System)'!$C$1,MATCH("NET SYSTEM LOAD",'Actual NPC (Total System)'!$A:$A,0),0,1000,1),0),1)*$E274</f>
        <v>0</v>
      </c>
      <c r="O274" s="98">
        <f ca="1">INDEX(OFFSET('Actual NPC (Total System)'!M$1,MATCH("NET SYSTEM LOAD",'Actual NPC (Total System)'!$A:$A,0),0,1000,1),MATCH($C274,OFFSET('Actual NPC (Total System)'!$C$1,MATCH("NET SYSTEM LOAD",'Actual NPC (Total System)'!$A:$A,0),0,1000,1),0),1)*$E274</f>
        <v>0</v>
      </c>
      <c r="P274" s="98">
        <f ca="1">INDEX(OFFSET('Actual NPC (Total System)'!N$1,MATCH("NET SYSTEM LOAD",'Actual NPC (Total System)'!$A:$A,0),0,1000,1),MATCH($C274,OFFSET('Actual NPC (Total System)'!$C$1,MATCH("NET SYSTEM LOAD",'Actual NPC (Total System)'!$A:$A,0),0,1000,1),0),1)*$E274</f>
        <v>0</v>
      </c>
      <c r="Q274" s="98">
        <f ca="1">INDEX(OFFSET('Actual NPC (Total System)'!O$1,MATCH("NET SYSTEM LOAD",'Actual NPC (Total System)'!$A:$A,0),0,1000,1),MATCH($C274,OFFSET('Actual NPC (Total System)'!$C$1,MATCH("NET SYSTEM LOAD",'Actual NPC (Total System)'!$A:$A,0),0,1000,1),0),1)*$E274</f>
        <v>0</v>
      </c>
      <c r="R274" s="98">
        <f ca="1">INDEX(OFFSET('Actual NPC (Total System)'!P$1,MATCH("NET SYSTEM LOAD",'Actual NPC (Total System)'!$A:$A,0),0,1000,1),MATCH($C274,OFFSET('Actual NPC (Total System)'!$C$1,MATCH("NET SYSTEM LOAD",'Actual NPC (Total System)'!$A:$A,0),0,1000,1),0),1)*$E274</f>
        <v>0</v>
      </c>
      <c r="S274" s="7"/>
    </row>
    <row r="275" spans="1:19" ht="12.75">
      <c r="A275" s="33"/>
      <c r="C275" s="22" t="s">
        <v>99</v>
      </c>
      <c r="D275" s="211" t="s">
        <v>169</v>
      </c>
      <c r="E275" s="210">
        <f>VLOOKUP(D275,'Actual Factors'!$A$4:$B$9,2,FALSE)</f>
        <v>0</v>
      </c>
      <c r="F275" s="91">
        <f t="shared" ca="1" si="64"/>
        <v>0</v>
      </c>
      <c r="G275" s="98">
        <f ca="1">INDEX(OFFSET('Actual NPC (Total System)'!E$1,MATCH("NET SYSTEM LOAD",'Actual NPC (Total System)'!$A:$A,0),0,1000,1),MATCH($C275,OFFSET('Actual NPC (Total System)'!$C$1,MATCH("NET SYSTEM LOAD",'Actual NPC (Total System)'!$A:$A,0),0,1000,1),0),1)*$E275</f>
        <v>0</v>
      </c>
      <c r="H275" s="98">
        <f ca="1">INDEX(OFFSET('Actual NPC (Total System)'!F$1,MATCH("NET SYSTEM LOAD",'Actual NPC (Total System)'!$A:$A,0),0,1000,1),MATCH($C275,OFFSET('Actual NPC (Total System)'!$C$1,MATCH("NET SYSTEM LOAD",'Actual NPC (Total System)'!$A:$A,0),0,1000,1),0),1)*$E275</f>
        <v>0</v>
      </c>
      <c r="I275" s="98">
        <f ca="1">INDEX(OFFSET('Actual NPC (Total System)'!G$1,MATCH("NET SYSTEM LOAD",'Actual NPC (Total System)'!$A:$A,0),0,1000,1),MATCH($C275,OFFSET('Actual NPC (Total System)'!$C$1,MATCH("NET SYSTEM LOAD",'Actual NPC (Total System)'!$A:$A,0),0,1000,1),0),1)*$E275</f>
        <v>0</v>
      </c>
      <c r="J275" s="98">
        <f ca="1">INDEX(OFFSET('Actual NPC (Total System)'!H$1,MATCH("NET SYSTEM LOAD",'Actual NPC (Total System)'!$A:$A,0),0,1000,1),MATCH($C275,OFFSET('Actual NPC (Total System)'!$C$1,MATCH("NET SYSTEM LOAD",'Actual NPC (Total System)'!$A:$A,0),0,1000,1),0),1)*$E275</f>
        <v>0</v>
      </c>
      <c r="K275" s="98">
        <f ca="1">INDEX(OFFSET('Actual NPC (Total System)'!I$1,MATCH("NET SYSTEM LOAD",'Actual NPC (Total System)'!$A:$A,0),0,1000,1),MATCH($C275,OFFSET('Actual NPC (Total System)'!$C$1,MATCH("NET SYSTEM LOAD",'Actual NPC (Total System)'!$A:$A,0),0,1000,1),0),1)*$E275</f>
        <v>0</v>
      </c>
      <c r="L275" s="98">
        <f ca="1">INDEX(OFFSET('Actual NPC (Total System)'!J$1,MATCH("NET SYSTEM LOAD",'Actual NPC (Total System)'!$A:$A,0),0,1000,1),MATCH($C275,OFFSET('Actual NPC (Total System)'!$C$1,MATCH("NET SYSTEM LOAD",'Actual NPC (Total System)'!$A:$A,0),0,1000,1),0),1)*$E275</f>
        <v>0</v>
      </c>
      <c r="M275" s="98">
        <f ca="1">INDEX(OFFSET('Actual NPC (Total System)'!K$1,MATCH("NET SYSTEM LOAD",'Actual NPC (Total System)'!$A:$A,0),0,1000,1),MATCH($C275,OFFSET('Actual NPC (Total System)'!$C$1,MATCH("NET SYSTEM LOAD",'Actual NPC (Total System)'!$A:$A,0),0,1000,1),0),1)*$E275</f>
        <v>0</v>
      </c>
      <c r="N275" s="98">
        <f ca="1">INDEX(OFFSET('Actual NPC (Total System)'!L$1,MATCH("NET SYSTEM LOAD",'Actual NPC (Total System)'!$A:$A,0),0,1000,1),MATCH($C275,OFFSET('Actual NPC (Total System)'!$C$1,MATCH("NET SYSTEM LOAD",'Actual NPC (Total System)'!$A:$A,0),0,1000,1),0),1)*$E275</f>
        <v>0</v>
      </c>
      <c r="O275" s="98">
        <f ca="1">INDEX(OFFSET('Actual NPC (Total System)'!M$1,MATCH("NET SYSTEM LOAD",'Actual NPC (Total System)'!$A:$A,0),0,1000,1),MATCH($C275,OFFSET('Actual NPC (Total System)'!$C$1,MATCH("NET SYSTEM LOAD",'Actual NPC (Total System)'!$A:$A,0),0,1000,1),0),1)*$E275</f>
        <v>0</v>
      </c>
      <c r="P275" s="98">
        <f ca="1">INDEX(OFFSET('Actual NPC (Total System)'!N$1,MATCH("NET SYSTEM LOAD",'Actual NPC (Total System)'!$A:$A,0),0,1000,1),MATCH($C275,OFFSET('Actual NPC (Total System)'!$C$1,MATCH("NET SYSTEM LOAD",'Actual NPC (Total System)'!$A:$A,0),0,1000,1),0),1)*$E275</f>
        <v>0</v>
      </c>
      <c r="Q275" s="98">
        <f ca="1">INDEX(OFFSET('Actual NPC (Total System)'!O$1,MATCH("NET SYSTEM LOAD",'Actual NPC (Total System)'!$A:$A,0),0,1000,1),MATCH($C275,OFFSET('Actual NPC (Total System)'!$C$1,MATCH("NET SYSTEM LOAD",'Actual NPC (Total System)'!$A:$A,0),0,1000,1),0),1)*$E275</f>
        <v>0</v>
      </c>
      <c r="R275" s="98">
        <f ca="1">INDEX(OFFSET('Actual NPC (Total System)'!P$1,MATCH("NET SYSTEM LOAD",'Actual NPC (Total System)'!$A:$A,0),0,1000,1),MATCH($C275,OFFSET('Actual NPC (Total System)'!$C$1,MATCH("NET SYSTEM LOAD",'Actual NPC (Total System)'!$A:$A,0),0,1000,1),0),1)*$E275</f>
        <v>0</v>
      </c>
      <c r="S275" s="7"/>
    </row>
    <row r="276" spans="1:19" ht="12.75">
      <c r="A276" s="33"/>
      <c r="C276" s="22" t="s">
        <v>121</v>
      </c>
      <c r="D276" s="211" t="s">
        <v>169</v>
      </c>
      <c r="E276" s="210">
        <f>VLOOKUP(D276,'Actual Factors'!$A$4:$B$9,2,FALSE)</f>
        <v>0</v>
      </c>
      <c r="F276" s="91">
        <f t="shared" ref="F276" ca="1" si="73">SUM(G276:R276)</f>
        <v>0</v>
      </c>
      <c r="G276" s="98">
        <f ca="1">INDEX(OFFSET('Actual NPC (Total System)'!E$1,MATCH("NET SYSTEM LOAD",'Actual NPC (Total System)'!$A:$A,0),0,1000,1),MATCH($C276,OFFSET('Actual NPC (Total System)'!$C$1,MATCH("NET SYSTEM LOAD",'Actual NPC (Total System)'!$A:$A,0),0,1000,1),0),1)*$E276</f>
        <v>0</v>
      </c>
      <c r="H276" s="98">
        <f ca="1">INDEX(OFFSET('Actual NPC (Total System)'!F$1,MATCH("NET SYSTEM LOAD",'Actual NPC (Total System)'!$A:$A,0),0,1000,1),MATCH($C276,OFFSET('Actual NPC (Total System)'!$C$1,MATCH("NET SYSTEM LOAD",'Actual NPC (Total System)'!$A:$A,0),0,1000,1),0),1)*$E276</f>
        <v>0</v>
      </c>
      <c r="I276" s="98">
        <f ca="1">INDEX(OFFSET('Actual NPC (Total System)'!G$1,MATCH("NET SYSTEM LOAD",'Actual NPC (Total System)'!$A:$A,0),0,1000,1),MATCH($C276,OFFSET('Actual NPC (Total System)'!$C$1,MATCH("NET SYSTEM LOAD",'Actual NPC (Total System)'!$A:$A,0),0,1000,1),0),1)*$E276</f>
        <v>0</v>
      </c>
      <c r="J276" s="98">
        <f ca="1">INDEX(OFFSET('Actual NPC (Total System)'!H$1,MATCH("NET SYSTEM LOAD",'Actual NPC (Total System)'!$A:$A,0),0,1000,1),MATCH($C276,OFFSET('Actual NPC (Total System)'!$C$1,MATCH("NET SYSTEM LOAD",'Actual NPC (Total System)'!$A:$A,0),0,1000,1),0),1)*$E276</f>
        <v>0</v>
      </c>
      <c r="K276" s="98">
        <f ca="1">INDEX(OFFSET('Actual NPC (Total System)'!I$1,MATCH("NET SYSTEM LOAD",'Actual NPC (Total System)'!$A:$A,0),0,1000,1),MATCH($C276,OFFSET('Actual NPC (Total System)'!$C$1,MATCH("NET SYSTEM LOAD",'Actual NPC (Total System)'!$A:$A,0),0,1000,1),0),1)*$E276</f>
        <v>0</v>
      </c>
      <c r="L276" s="98">
        <f ca="1">INDEX(OFFSET('Actual NPC (Total System)'!J$1,MATCH("NET SYSTEM LOAD",'Actual NPC (Total System)'!$A:$A,0),0,1000,1),MATCH($C276,OFFSET('Actual NPC (Total System)'!$C$1,MATCH("NET SYSTEM LOAD",'Actual NPC (Total System)'!$A:$A,0),0,1000,1),0),1)*$E276</f>
        <v>0</v>
      </c>
      <c r="M276" s="98">
        <f ca="1">INDEX(OFFSET('Actual NPC (Total System)'!K$1,MATCH("NET SYSTEM LOAD",'Actual NPC (Total System)'!$A:$A,0),0,1000,1),MATCH($C276,OFFSET('Actual NPC (Total System)'!$C$1,MATCH("NET SYSTEM LOAD",'Actual NPC (Total System)'!$A:$A,0),0,1000,1),0),1)*$E276</f>
        <v>0</v>
      </c>
      <c r="N276" s="98">
        <f ca="1">INDEX(OFFSET('Actual NPC (Total System)'!L$1,MATCH("NET SYSTEM LOAD",'Actual NPC (Total System)'!$A:$A,0),0,1000,1),MATCH($C276,OFFSET('Actual NPC (Total System)'!$C$1,MATCH("NET SYSTEM LOAD",'Actual NPC (Total System)'!$A:$A,0),0,1000,1),0),1)*$E276</f>
        <v>0</v>
      </c>
      <c r="O276" s="98">
        <f ca="1">INDEX(OFFSET('Actual NPC (Total System)'!M$1,MATCH("NET SYSTEM LOAD",'Actual NPC (Total System)'!$A:$A,0),0,1000,1),MATCH($C276,OFFSET('Actual NPC (Total System)'!$C$1,MATCH("NET SYSTEM LOAD",'Actual NPC (Total System)'!$A:$A,0),0,1000,1),0),1)*$E276</f>
        <v>0</v>
      </c>
      <c r="P276" s="98">
        <f ca="1">INDEX(OFFSET('Actual NPC (Total System)'!N$1,MATCH("NET SYSTEM LOAD",'Actual NPC (Total System)'!$A:$A,0),0,1000,1),MATCH($C276,OFFSET('Actual NPC (Total System)'!$C$1,MATCH("NET SYSTEM LOAD",'Actual NPC (Total System)'!$A:$A,0),0,1000,1),0),1)*$E276</f>
        <v>0</v>
      </c>
      <c r="Q276" s="98">
        <f ca="1">INDEX(OFFSET('Actual NPC (Total System)'!O$1,MATCH("NET SYSTEM LOAD",'Actual NPC (Total System)'!$A:$A,0),0,1000,1),MATCH($C276,OFFSET('Actual NPC (Total System)'!$C$1,MATCH("NET SYSTEM LOAD",'Actual NPC (Total System)'!$A:$A,0),0,1000,1),0),1)*$E276</f>
        <v>0</v>
      </c>
      <c r="R276" s="98">
        <f ca="1">INDEX(OFFSET('Actual NPC (Total System)'!P$1,MATCH("NET SYSTEM LOAD",'Actual NPC (Total System)'!$A:$A,0),0,1000,1),MATCH($C276,OFFSET('Actual NPC (Total System)'!$C$1,MATCH("NET SYSTEM LOAD",'Actual NPC (Total System)'!$A:$A,0),0,1000,1),0),1)*$E276</f>
        <v>0</v>
      </c>
      <c r="S276" s="7"/>
    </row>
    <row r="277" spans="1:19" ht="12.75">
      <c r="A277" s="33"/>
      <c r="C277" s="22" t="s">
        <v>120</v>
      </c>
      <c r="D277" s="211" t="s">
        <v>169</v>
      </c>
      <c r="E277" s="210">
        <f>VLOOKUP(D277,'Actual Factors'!$A$4:$B$9,2,FALSE)</f>
        <v>0</v>
      </c>
      <c r="F277" s="91">
        <f t="shared" ref="F277" ca="1" si="74">SUM(G277:R277)</f>
        <v>0</v>
      </c>
      <c r="G277" s="98">
        <f ca="1">INDEX(OFFSET('Actual NPC (Total System)'!E$1,MATCH("NET SYSTEM LOAD",'Actual NPC (Total System)'!$A:$A,0),0,1000,1),MATCH($C277,OFFSET('Actual NPC (Total System)'!$C$1,MATCH("NET SYSTEM LOAD",'Actual NPC (Total System)'!$A:$A,0),0,1000,1),0),1)*$E277</f>
        <v>0</v>
      </c>
      <c r="H277" s="98">
        <f ca="1">INDEX(OFFSET('Actual NPC (Total System)'!F$1,MATCH("NET SYSTEM LOAD",'Actual NPC (Total System)'!$A:$A,0),0,1000,1),MATCH($C277,OFFSET('Actual NPC (Total System)'!$C$1,MATCH("NET SYSTEM LOAD",'Actual NPC (Total System)'!$A:$A,0),0,1000,1),0),1)*$E277</f>
        <v>0</v>
      </c>
      <c r="I277" s="98">
        <f ca="1">INDEX(OFFSET('Actual NPC (Total System)'!G$1,MATCH("NET SYSTEM LOAD",'Actual NPC (Total System)'!$A:$A,0),0,1000,1),MATCH($C277,OFFSET('Actual NPC (Total System)'!$C$1,MATCH("NET SYSTEM LOAD",'Actual NPC (Total System)'!$A:$A,0),0,1000,1),0),1)*$E277</f>
        <v>0</v>
      </c>
      <c r="J277" s="98">
        <f ca="1">INDEX(OFFSET('Actual NPC (Total System)'!H$1,MATCH("NET SYSTEM LOAD",'Actual NPC (Total System)'!$A:$A,0),0,1000,1),MATCH($C277,OFFSET('Actual NPC (Total System)'!$C$1,MATCH("NET SYSTEM LOAD",'Actual NPC (Total System)'!$A:$A,0),0,1000,1),0),1)*$E277</f>
        <v>0</v>
      </c>
      <c r="K277" s="98">
        <f ca="1">INDEX(OFFSET('Actual NPC (Total System)'!I$1,MATCH("NET SYSTEM LOAD",'Actual NPC (Total System)'!$A:$A,0),0,1000,1),MATCH($C277,OFFSET('Actual NPC (Total System)'!$C$1,MATCH("NET SYSTEM LOAD",'Actual NPC (Total System)'!$A:$A,0),0,1000,1),0),1)*$E277</f>
        <v>0</v>
      </c>
      <c r="L277" s="98">
        <f ca="1">INDEX(OFFSET('Actual NPC (Total System)'!J$1,MATCH("NET SYSTEM LOAD",'Actual NPC (Total System)'!$A:$A,0),0,1000,1),MATCH($C277,OFFSET('Actual NPC (Total System)'!$C$1,MATCH("NET SYSTEM LOAD",'Actual NPC (Total System)'!$A:$A,0),0,1000,1),0),1)*$E277</f>
        <v>0</v>
      </c>
      <c r="M277" s="98">
        <f ca="1">INDEX(OFFSET('Actual NPC (Total System)'!K$1,MATCH("NET SYSTEM LOAD",'Actual NPC (Total System)'!$A:$A,0),0,1000,1),MATCH($C277,OFFSET('Actual NPC (Total System)'!$C$1,MATCH("NET SYSTEM LOAD",'Actual NPC (Total System)'!$A:$A,0),0,1000,1),0),1)*$E277</f>
        <v>0</v>
      </c>
      <c r="N277" s="98">
        <f ca="1">INDEX(OFFSET('Actual NPC (Total System)'!L$1,MATCH("NET SYSTEM LOAD",'Actual NPC (Total System)'!$A:$A,0),0,1000,1),MATCH($C277,OFFSET('Actual NPC (Total System)'!$C$1,MATCH("NET SYSTEM LOAD",'Actual NPC (Total System)'!$A:$A,0),0,1000,1),0),1)*$E277</f>
        <v>0</v>
      </c>
      <c r="O277" s="98">
        <f ca="1">INDEX(OFFSET('Actual NPC (Total System)'!M$1,MATCH("NET SYSTEM LOAD",'Actual NPC (Total System)'!$A:$A,0),0,1000,1),MATCH($C277,OFFSET('Actual NPC (Total System)'!$C$1,MATCH("NET SYSTEM LOAD",'Actual NPC (Total System)'!$A:$A,0),0,1000,1),0),1)*$E277</f>
        <v>0</v>
      </c>
      <c r="P277" s="98">
        <f ca="1">INDEX(OFFSET('Actual NPC (Total System)'!N$1,MATCH("NET SYSTEM LOAD",'Actual NPC (Total System)'!$A:$A,0),0,1000,1),MATCH($C277,OFFSET('Actual NPC (Total System)'!$C$1,MATCH("NET SYSTEM LOAD",'Actual NPC (Total System)'!$A:$A,0),0,1000,1),0),1)*$E277</f>
        <v>0</v>
      </c>
      <c r="Q277" s="98">
        <f ca="1">INDEX(OFFSET('Actual NPC (Total System)'!O$1,MATCH("NET SYSTEM LOAD",'Actual NPC (Total System)'!$A:$A,0),0,1000,1),MATCH($C277,OFFSET('Actual NPC (Total System)'!$C$1,MATCH("NET SYSTEM LOAD",'Actual NPC (Total System)'!$A:$A,0),0,1000,1),0),1)*$E277</f>
        <v>0</v>
      </c>
      <c r="R277" s="98">
        <f ca="1">INDEX(OFFSET('Actual NPC (Total System)'!P$1,MATCH("NET SYSTEM LOAD",'Actual NPC (Total System)'!$A:$A,0),0,1000,1),MATCH($C277,OFFSET('Actual NPC (Total System)'!$C$1,MATCH("NET SYSTEM LOAD",'Actual NPC (Total System)'!$A:$A,0),0,1000,1),0),1)*$E277</f>
        <v>0</v>
      </c>
      <c r="S277" s="7"/>
    </row>
    <row r="278" spans="1:19" ht="12.75">
      <c r="A278" s="33"/>
      <c r="C278" s="22"/>
      <c r="D278" s="20"/>
      <c r="E278" s="41"/>
      <c r="F278" s="118"/>
      <c r="G278" s="118"/>
      <c r="H278" s="118"/>
      <c r="I278" s="118"/>
      <c r="J278" s="118"/>
      <c r="K278" s="118"/>
      <c r="L278" s="118"/>
      <c r="M278" s="118"/>
      <c r="N278" s="118"/>
      <c r="O278" s="118"/>
      <c r="P278" s="118"/>
      <c r="Q278" s="118"/>
      <c r="R278" s="118"/>
      <c r="S278" s="7"/>
    </row>
    <row r="279" spans="1:19" ht="12.75">
      <c r="A279" s="33"/>
      <c r="C279" s="22" t="s">
        <v>100</v>
      </c>
      <c r="D279" s="20"/>
      <c r="E279" s="41"/>
      <c r="F279" s="91">
        <f ca="1">SUM(G279:R279)</f>
        <v>5223.7820000000002</v>
      </c>
      <c r="G279" s="91">
        <f t="shared" ref="G279:R279" ca="1" si="75">SUM(G233:G277)</f>
        <v>0</v>
      </c>
      <c r="H279" s="91">
        <f t="shared" ca="1" si="75"/>
        <v>0</v>
      </c>
      <c r="I279" s="91">
        <f t="shared" ca="1" si="75"/>
        <v>0</v>
      </c>
      <c r="J279" s="91">
        <f t="shared" ca="1" si="75"/>
        <v>14.771000000000001</v>
      </c>
      <c r="K279" s="91">
        <f t="shared" ca="1" si="75"/>
        <v>420.70699999999999</v>
      </c>
      <c r="L279" s="91">
        <f t="shared" ca="1" si="75"/>
        <v>1343.97</v>
      </c>
      <c r="M279" s="91">
        <f t="shared" ca="1" si="75"/>
        <v>1426.1219999999998</v>
      </c>
      <c r="N279" s="91">
        <f t="shared" ca="1" si="75"/>
        <v>1348.0369999999998</v>
      </c>
      <c r="O279" s="91">
        <f t="shared" ca="1" si="75"/>
        <v>655.35599999999999</v>
      </c>
      <c r="P279" s="91">
        <f t="shared" ca="1" si="75"/>
        <v>14.818999999999999</v>
      </c>
      <c r="Q279" s="91">
        <f t="shared" ca="1" si="75"/>
        <v>0</v>
      </c>
      <c r="R279" s="91">
        <f t="shared" ca="1" si="75"/>
        <v>0</v>
      </c>
      <c r="S279" s="7"/>
    </row>
    <row r="280" spans="1:19" ht="12.75">
      <c r="A280" s="33"/>
      <c r="C280" s="22"/>
      <c r="D280" s="20"/>
      <c r="E280" s="41"/>
      <c r="F280" s="91"/>
      <c r="G280" s="98"/>
      <c r="H280" s="98"/>
      <c r="I280" s="98"/>
      <c r="J280" s="98"/>
      <c r="K280" s="98"/>
      <c r="L280" s="98"/>
      <c r="M280" s="98"/>
      <c r="N280" s="98"/>
      <c r="O280" s="98"/>
      <c r="P280" s="98"/>
      <c r="Q280" s="98"/>
      <c r="R280" s="98"/>
      <c r="S280" s="7"/>
    </row>
    <row r="281" spans="1:19" ht="12.75">
      <c r="A281" s="33"/>
      <c r="B281" s="66" t="s">
        <v>28</v>
      </c>
      <c r="C281" s="22"/>
      <c r="D281" s="20"/>
      <c r="E281" s="41"/>
      <c r="F281" s="91"/>
      <c r="G281" s="98"/>
      <c r="H281" s="98"/>
      <c r="I281" s="98"/>
      <c r="J281" s="98"/>
      <c r="K281" s="98"/>
      <c r="L281" s="98"/>
      <c r="M281" s="98"/>
      <c r="N281" s="98"/>
      <c r="O281" s="98"/>
      <c r="P281" s="98"/>
      <c r="Q281" s="98"/>
      <c r="R281" s="98"/>
      <c r="S281" s="7"/>
    </row>
    <row r="282" spans="1:19" ht="12.75">
      <c r="A282" s="33"/>
      <c r="C282" s="22" t="s">
        <v>101</v>
      </c>
      <c r="D282" s="211" t="s">
        <v>194</v>
      </c>
      <c r="E282" s="210">
        <f>VLOOKUP(D282,'Actual Factors'!$A$4:$B$9,2,FALSE)</f>
        <v>7.1842025612899998E-2</v>
      </c>
      <c r="F282" s="91">
        <f t="shared" ref="F282:F283" ca="1" si="76">SUM(G282:R282)</f>
        <v>5330.7662365533697</v>
      </c>
      <c r="G282" s="98">
        <f ca="1">INDEX(OFFSET('Actual NPC (Total System)'!E$1,MATCH("NET SYSTEM LOAD",'Actual NPC (Total System)'!$A:$A,0),0,1000,1),MATCH($C282,OFFSET('Actual NPC (Total System)'!$C$1,MATCH("NET SYSTEM LOAD",'Actual NPC (Total System)'!$A:$A,0),0,1000,1),0),1)*$E282</f>
        <v>535.12179355999081</v>
      </c>
      <c r="H282" s="98">
        <f ca="1">INDEX(OFFSET('Actual NPC (Total System)'!F$1,MATCH("NET SYSTEM LOAD",'Actual NPC (Total System)'!$A:$A,0),0,1000,1),MATCH($C282,OFFSET('Actual NPC (Total System)'!$C$1,MATCH("NET SYSTEM LOAD",'Actual NPC (Total System)'!$A:$A,0),0,1000,1),0),1)*$E282</f>
        <v>490.25644856473474</v>
      </c>
      <c r="I282" s="98">
        <f ca="1">INDEX(OFFSET('Actual NPC (Total System)'!G$1,MATCH("NET SYSTEM LOAD",'Actual NPC (Total System)'!$A:$A,0),0,1000,1),MATCH($C282,OFFSET('Actual NPC (Total System)'!$C$1,MATCH("NET SYSTEM LOAD",'Actual NPC (Total System)'!$A:$A,0),0,1000,1),0),1)*$E282</f>
        <v>376.92852684140951</v>
      </c>
      <c r="J282" s="98">
        <f ca="1">INDEX(OFFSET('Actual NPC (Total System)'!H$1,MATCH("NET SYSTEM LOAD",'Actual NPC (Total System)'!$A:$A,0),0,1000,1),MATCH($C282,OFFSET('Actual NPC (Total System)'!$C$1,MATCH("NET SYSTEM LOAD",'Actual NPC (Total System)'!$A:$A,0),0,1000,1),0),1)*$E282</f>
        <v>287.40258662389419</v>
      </c>
      <c r="K282" s="98">
        <f ca="1">INDEX(OFFSET('Actual NPC (Total System)'!I$1,MATCH("NET SYSTEM LOAD",'Actual NPC (Total System)'!$A:$A,0),0,1000,1),MATCH($C282,OFFSET('Actual NPC (Total System)'!$C$1,MATCH("NET SYSTEM LOAD",'Actual NPC (Total System)'!$A:$A,0),0,1000,1),0),1)*$E282</f>
        <v>632.31687001168314</v>
      </c>
      <c r="L282" s="98">
        <f ca="1">INDEX(OFFSET('Actual NPC (Total System)'!J$1,MATCH("NET SYSTEM LOAD",'Actual NPC (Total System)'!$A:$A,0),0,1000,1),MATCH($C282,OFFSET('Actual NPC (Total System)'!$C$1,MATCH("NET SYSTEM LOAD",'Actual NPC (Total System)'!$A:$A,0),0,1000,1),0),1)*$E282</f>
        <v>463.4026178108889</v>
      </c>
      <c r="M282" s="98">
        <f ca="1">INDEX(OFFSET('Actual NPC (Total System)'!K$1,MATCH("NET SYSTEM LOAD",'Actual NPC (Total System)'!$A:$A,0),0,1000,1),MATCH($C282,OFFSET('Actual NPC (Total System)'!$C$1,MATCH("NET SYSTEM LOAD",'Actual NPC (Total System)'!$A:$A,0),0,1000,1),0),1)*$E282</f>
        <v>470.38350743969437</v>
      </c>
      <c r="N282" s="98">
        <f ca="1">INDEX(OFFSET('Actual NPC (Total System)'!L$1,MATCH("NET SYSTEM LOAD",'Actual NPC (Total System)'!$A:$A,0),0,1000,1),MATCH($C282,OFFSET('Actual NPC (Total System)'!$C$1,MATCH("NET SYSTEM LOAD",'Actual NPC (Total System)'!$A:$A,0),0,1000,1),0),1)*$E282</f>
        <v>538.30942423643512</v>
      </c>
      <c r="O282" s="98">
        <f ca="1">INDEX(OFFSET('Actual NPC (Total System)'!M$1,MATCH("NET SYSTEM LOAD",'Actual NPC (Total System)'!$A:$A,0),0,1000,1),MATCH($C282,OFFSET('Actual NPC (Total System)'!$C$1,MATCH("NET SYSTEM LOAD",'Actual NPC (Total System)'!$A:$A,0),0,1000,1),0),1)*$E282</f>
        <v>278.46615705790555</v>
      </c>
      <c r="P282" s="98">
        <f ca="1">INDEX(OFFSET('Actual NPC (Total System)'!N$1,MATCH("NET SYSTEM LOAD",'Actual NPC (Total System)'!$A:$A,0),0,1000,1),MATCH($C282,OFFSET('Actual NPC (Total System)'!$C$1,MATCH("NET SYSTEM LOAD",'Actual NPC (Total System)'!$A:$A,0),0,1000,1),0),1)*$E282</f>
        <v>313.39574991089751</v>
      </c>
      <c r="Q282" s="98">
        <f ca="1">INDEX(OFFSET('Actual NPC (Total System)'!O$1,MATCH("NET SYSTEM LOAD",'Actual NPC (Total System)'!$A:$A,0),0,1000,1),MATCH($C282,OFFSET('Actual NPC (Total System)'!$C$1,MATCH("NET SYSTEM LOAD",'Actual NPC (Total System)'!$A:$A,0),0,1000,1),0),1)*$E282</f>
        <v>456.74214361631692</v>
      </c>
      <c r="R282" s="98">
        <f ca="1">INDEX(OFFSET('Actual NPC (Total System)'!P$1,MATCH("NET SYSTEM LOAD",'Actual NPC (Total System)'!$A:$A,0),0,1000,1),MATCH($C282,OFFSET('Actual NPC (Total System)'!$C$1,MATCH("NET SYSTEM LOAD",'Actual NPC (Total System)'!$A:$A,0),0,1000,1),0),1)*$E282</f>
        <v>488.04041087951884</v>
      </c>
      <c r="S282" s="7"/>
    </row>
    <row r="283" spans="1:19" ht="12.75">
      <c r="A283" s="33"/>
      <c r="B283" s="22"/>
      <c r="C283" s="22" t="s">
        <v>29</v>
      </c>
      <c r="D283" s="211" t="s">
        <v>194</v>
      </c>
      <c r="E283" s="210">
        <f>VLOOKUP(D283,'Actual Factors'!$A$4:$B$9,2,FALSE)</f>
        <v>7.1842025612899998E-2</v>
      </c>
      <c r="F283" s="91">
        <f t="shared" ca="1" si="76"/>
        <v>0</v>
      </c>
      <c r="G283" s="98">
        <f ca="1">INDEX(OFFSET('Actual NPC (Total System)'!E$1,MATCH("NET SYSTEM LOAD",'Actual NPC (Total System)'!$A:$A,0),0,1000,1),MATCH($C283,OFFSET('Actual NPC (Total System)'!$C$1,MATCH("NET SYSTEM LOAD",'Actual NPC (Total System)'!$A:$A,0),0,1000,1),0),1)*$E283</f>
        <v>0</v>
      </c>
      <c r="H283" s="98">
        <f ca="1">INDEX(OFFSET('Actual NPC (Total System)'!F$1,MATCH("NET SYSTEM LOAD",'Actual NPC (Total System)'!$A:$A,0),0,1000,1),MATCH($C283,OFFSET('Actual NPC (Total System)'!$C$1,MATCH("NET SYSTEM LOAD",'Actual NPC (Total System)'!$A:$A,0),0,1000,1),0),1)*$E283</f>
        <v>0</v>
      </c>
      <c r="I283" s="98">
        <f ca="1">INDEX(OFFSET('Actual NPC (Total System)'!G$1,MATCH("NET SYSTEM LOAD",'Actual NPC (Total System)'!$A:$A,0),0,1000,1),MATCH($C283,OFFSET('Actual NPC (Total System)'!$C$1,MATCH("NET SYSTEM LOAD",'Actual NPC (Total System)'!$A:$A,0),0,1000,1),0),1)*$E283</f>
        <v>0</v>
      </c>
      <c r="J283" s="98">
        <f ca="1">INDEX(OFFSET('Actual NPC (Total System)'!H$1,MATCH("NET SYSTEM LOAD",'Actual NPC (Total System)'!$A:$A,0),0,1000,1),MATCH($C283,OFFSET('Actual NPC (Total System)'!$C$1,MATCH("NET SYSTEM LOAD",'Actual NPC (Total System)'!$A:$A,0),0,1000,1),0),1)*$E283</f>
        <v>0</v>
      </c>
      <c r="K283" s="98">
        <f ca="1">INDEX(OFFSET('Actual NPC (Total System)'!I$1,MATCH("NET SYSTEM LOAD",'Actual NPC (Total System)'!$A:$A,0),0,1000,1),MATCH($C283,OFFSET('Actual NPC (Total System)'!$C$1,MATCH("NET SYSTEM LOAD",'Actual NPC (Total System)'!$A:$A,0),0,1000,1),0),1)*$E283</f>
        <v>0</v>
      </c>
      <c r="L283" s="98">
        <f ca="1">INDEX(OFFSET('Actual NPC (Total System)'!J$1,MATCH("NET SYSTEM LOAD",'Actual NPC (Total System)'!$A:$A,0),0,1000,1),MATCH($C283,OFFSET('Actual NPC (Total System)'!$C$1,MATCH("NET SYSTEM LOAD",'Actual NPC (Total System)'!$A:$A,0),0,1000,1),0),1)*$E283</f>
        <v>0</v>
      </c>
      <c r="M283" s="98">
        <f ca="1">INDEX(OFFSET('Actual NPC (Total System)'!K$1,MATCH("NET SYSTEM LOAD",'Actual NPC (Total System)'!$A:$A,0),0,1000,1),MATCH($C283,OFFSET('Actual NPC (Total System)'!$C$1,MATCH("NET SYSTEM LOAD",'Actual NPC (Total System)'!$A:$A,0),0,1000,1),0),1)*$E283</f>
        <v>0</v>
      </c>
      <c r="N283" s="98">
        <f ca="1">INDEX(OFFSET('Actual NPC (Total System)'!L$1,MATCH("NET SYSTEM LOAD",'Actual NPC (Total System)'!$A:$A,0),0,1000,1),MATCH($C283,OFFSET('Actual NPC (Total System)'!$C$1,MATCH("NET SYSTEM LOAD",'Actual NPC (Total System)'!$A:$A,0),0,1000,1),0),1)*$E283</f>
        <v>0</v>
      </c>
      <c r="O283" s="98">
        <f ca="1">INDEX(OFFSET('Actual NPC (Total System)'!M$1,MATCH("NET SYSTEM LOAD",'Actual NPC (Total System)'!$A:$A,0),0,1000,1),MATCH($C283,OFFSET('Actual NPC (Total System)'!$C$1,MATCH("NET SYSTEM LOAD",'Actual NPC (Total System)'!$A:$A,0),0,1000,1),0),1)*$E283</f>
        <v>0</v>
      </c>
      <c r="P283" s="98">
        <f ca="1">INDEX(OFFSET('Actual NPC (Total System)'!N$1,MATCH("NET SYSTEM LOAD",'Actual NPC (Total System)'!$A:$A,0),0,1000,1),MATCH($C283,OFFSET('Actual NPC (Total System)'!$C$1,MATCH("NET SYSTEM LOAD",'Actual NPC (Total System)'!$A:$A,0),0,1000,1),0),1)*$E283</f>
        <v>0</v>
      </c>
      <c r="Q283" s="98">
        <f ca="1">INDEX(OFFSET('Actual NPC (Total System)'!O$1,MATCH("NET SYSTEM LOAD",'Actual NPC (Total System)'!$A:$A,0),0,1000,1),MATCH($C283,OFFSET('Actual NPC (Total System)'!$C$1,MATCH("NET SYSTEM LOAD",'Actual NPC (Total System)'!$A:$A,0),0,1000,1),0),1)*$E283</f>
        <v>0</v>
      </c>
      <c r="R283" s="98">
        <f ca="1">INDEX(OFFSET('Actual NPC (Total System)'!P$1,MATCH("NET SYSTEM LOAD",'Actual NPC (Total System)'!$A:$A,0),0,1000,1),MATCH($C283,OFFSET('Actual NPC (Total System)'!$C$1,MATCH("NET SYSTEM LOAD",'Actual NPC (Total System)'!$A:$A,0),0,1000,1),0),1)*$E283</f>
        <v>0</v>
      </c>
      <c r="S283" s="7"/>
    </row>
    <row r="284" spans="1:19" ht="12.75">
      <c r="A284" s="33"/>
      <c r="C284" s="22"/>
      <c r="D284" s="20"/>
      <c r="E284" s="41"/>
      <c r="F284" s="33"/>
      <c r="S284" s="7"/>
    </row>
    <row r="285" spans="1:19" ht="12.75">
      <c r="A285" s="33"/>
      <c r="C285" s="22" t="s">
        <v>102</v>
      </c>
      <c r="D285" s="20"/>
      <c r="E285" s="41"/>
      <c r="F285" s="91">
        <f ca="1">SUM(G285:R285)</f>
        <v>5330.7662365533697</v>
      </c>
      <c r="G285" s="91">
        <f t="shared" ref="G285:R285" ca="1" si="77">SUM(G282:G283)</f>
        <v>535.12179355999081</v>
      </c>
      <c r="H285" s="91">
        <f t="shared" ca="1" si="77"/>
        <v>490.25644856473474</v>
      </c>
      <c r="I285" s="91">
        <f t="shared" ca="1" si="77"/>
        <v>376.92852684140951</v>
      </c>
      <c r="J285" s="91">
        <f t="shared" ca="1" si="77"/>
        <v>287.40258662389419</v>
      </c>
      <c r="K285" s="91">
        <f t="shared" ca="1" si="77"/>
        <v>632.31687001168314</v>
      </c>
      <c r="L285" s="91">
        <f t="shared" ca="1" si="77"/>
        <v>463.4026178108889</v>
      </c>
      <c r="M285" s="91">
        <f t="shared" ca="1" si="77"/>
        <v>470.38350743969437</v>
      </c>
      <c r="N285" s="91">
        <f t="shared" ca="1" si="77"/>
        <v>538.30942423643512</v>
      </c>
      <c r="O285" s="91">
        <f t="shared" ca="1" si="77"/>
        <v>278.46615705790555</v>
      </c>
      <c r="P285" s="91">
        <f t="shared" ca="1" si="77"/>
        <v>313.39574991089751</v>
      </c>
      <c r="Q285" s="91">
        <f t="shared" ca="1" si="77"/>
        <v>456.74214361631692</v>
      </c>
      <c r="R285" s="91">
        <f t="shared" ca="1" si="77"/>
        <v>488.04041087951884</v>
      </c>
      <c r="S285" s="7"/>
    </row>
    <row r="286" spans="1:19" ht="12.75">
      <c r="A286" s="33"/>
      <c r="C286" s="22"/>
      <c r="D286" s="20"/>
      <c r="E286" s="41"/>
      <c r="F286" s="118" t="s">
        <v>85</v>
      </c>
      <c r="G286" s="118" t="s">
        <v>85</v>
      </c>
      <c r="H286" s="118" t="s">
        <v>85</v>
      </c>
      <c r="I286" s="118" t="s">
        <v>85</v>
      </c>
      <c r="J286" s="118" t="s">
        <v>85</v>
      </c>
      <c r="K286" s="118" t="s">
        <v>85</v>
      </c>
      <c r="L286" s="118" t="s">
        <v>85</v>
      </c>
      <c r="M286" s="118" t="s">
        <v>85</v>
      </c>
      <c r="N286" s="118" t="s">
        <v>85</v>
      </c>
      <c r="O286" s="118" t="s">
        <v>85</v>
      </c>
      <c r="P286" s="118" t="s">
        <v>85</v>
      </c>
      <c r="Q286" s="118" t="s">
        <v>85</v>
      </c>
      <c r="R286" s="118" t="s">
        <v>85</v>
      </c>
      <c r="S286" s="7"/>
    </row>
    <row r="287" spans="1:19" ht="12.75">
      <c r="A287" s="33"/>
      <c r="B287" s="66" t="s">
        <v>30</v>
      </c>
      <c r="C287" s="22"/>
      <c r="D287" s="20"/>
      <c r="E287" s="41"/>
      <c r="F287" s="91">
        <f ca="1">SUM(G287:R287)</f>
        <v>261041.6313170256</v>
      </c>
      <c r="G287" s="91">
        <f t="shared" ref="G287:R287" ca="1" si="78">SUM(G285,G279,G230,)</f>
        <v>21309.785067853387</v>
      </c>
      <c r="H287" s="91">
        <f t="shared" ca="1" si="78"/>
        <v>22903.675343860894</v>
      </c>
      <c r="I287" s="91">
        <f t="shared" ca="1" si="78"/>
        <v>20653.124017069495</v>
      </c>
      <c r="J287" s="91">
        <f t="shared" ca="1" si="78"/>
        <v>23686.595022637892</v>
      </c>
      <c r="K287" s="91">
        <f t="shared" ca="1" si="78"/>
        <v>22137.331713728596</v>
      </c>
      <c r="L287" s="91">
        <f t="shared" ca="1" si="78"/>
        <v>22473.714364184551</v>
      </c>
      <c r="M287" s="91">
        <f t="shared" ca="1" si="78"/>
        <v>23249.544647824401</v>
      </c>
      <c r="N287" s="91">
        <f t="shared" ca="1" si="78"/>
        <v>21895.848348062602</v>
      </c>
      <c r="O287" s="91">
        <f t="shared" ca="1" si="78"/>
        <v>20065.46335940537</v>
      </c>
      <c r="P287" s="91">
        <f t="shared" ca="1" si="78"/>
        <v>17289.728167070592</v>
      </c>
      <c r="Q287" s="91">
        <f t="shared" ca="1" si="78"/>
        <v>22974.618128238868</v>
      </c>
      <c r="R287" s="91">
        <f t="shared" ca="1" si="78"/>
        <v>22402.203137088967</v>
      </c>
      <c r="S287" s="7"/>
    </row>
    <row r="288" spans="1:19" ht="12.75">
      <c r="A288" s="33"/>
      <c r="C288" s="22"/>
      <c r="D288" s="20"/>
      <c r="E288" s="41"/>
      <c r="F288" s="91"/>
      <c r="G288" s="98"/>
      <c r="H288" s="98"/>
      <c r="I288" s="98"/>
      <c r="J288" s="98"/>
      <c r="K288" s="98"/>
      <c r="L288" s="98"/>
      <c r="M288" s="98"/>
      <c r="N288" s="98"/>
      <c r="O288" s="98"/>
      <c r="P288" s="98"/>
      <c r="Q288" s="98"/>
      <c r="R288" s="98"/>
      <c r="S288" s="7"/>
    </row>
    <row r="289" spans="1:19" ht="12.75">
      <c r="A289" s="33"/>
      <c r="B289" s="66" t="s">
        <v>31</v>
      </c>
      <c r="C289" s="22"/>
      <c r="D289" s="20"/>
      <c r="E289" s="41"/>
      <c r="F289" s="91"/>
      <c r="G289" s="98"/>
      <c r="H289" s="98"/>
      <c r="I289" s="98"/>
      <c r="J289" s="98"/>
      <c r="K289" s="98"/>
      <c r="L289" s="98"/>
      <c r="M289" s="98"/>
      <c r="N289" s="98"/>
      <c r="O289" s="98"/>
      <c r="P289" s="98"/>
      <c r="Q289" s="98"/>
      <c r="R289" s="98"/>
      <c r="S289" s="7"/>
    </row>
    <row r="290" spans="1:19" ht="12.75">
      <c r="B290" s="15"/>
      <c r="C290" s="22" t="s">
        <v>103</v>
      </c>
      <c r="D290" s="211" t="s">
        <v>195</v>
      </c>
      <c r="E290" s="210">
        <f>VLOOKUP(D290,'Actual Factors'!$A$4:$B$9,2,FALSE)</f>
        <v>7.7386335360771719E-2</v>
      </c>
      <c r="F290" s="91">
        <f t="shared" ref="F290" ca="1" si="79">SUM(G290:R290)</f>
        <v>-699.64985799673696</v>
      </c>
      <c r="G290" s="98">
        <f ca="1">INDEX(OFFSET('Actual NPC (Total System)'!E$1,MATCH("NET SYSTEM LOAD",'Actual NPC (Total System)'!$A:$A,0),0,1000,1),MATCH($C290,OFFSET('Actual NPC (Total System)'!$C$1,MATCH("NET SYSTEM LOAD",'Actual NPC (Total System)'!$A:$A,0),0,1000,1),0),1)*$E290</f>
        <v>148.96869556948556</v>
      </c>
      <c r="H290" s="98">
        <f ca="1">INDEX(OFFSET('Actual NPC (Total System)'!F$1,MATCH("NET SYSTEM LOAD",'Actual NPC (Total System)'!$A:$A,0),0,1000,1),MATCH($C290,OFFSET('Actual NPC (Total System)'!$C$1,MATCH("NET SYSTEM LOAD",'Actual NPC (Total System)'!$A:$A,0),0,1000,1),0),1)*$E290</f>
        <v>-806.5977734653236</v>
      </c>
      <c r="I290" s="98">
        <f ca="1">INDEX(OFFSET('Actual NPC (Total System)'!G$1,MATCH("NET SYSTEM LOAD",'Actual NPC (Total System)'!$A:$A,0),0,1000,1),MATCH($C290,OFFSET('Actual NPC (Total System)'!$C$1,MATCH("NET SYSTEM LOAD",'Actual NPC (Total System)'!$A:$A,0),0,1000,1),0),1)*$E290</f>
        <v>-841.65378338375319</v>
      </c>
      <c r="J290" s="98">
        <f ca="1">INDEX(OFFSET('Actual NPC (Total System)'!H$1,MATCH("NET SYSTEM LOAD",'Actual NPC (Total System)'!$A:$A,0),0,1000,1),MATCH($C290,OFFSET('Actual NPC (Total System)'!$C$1,MATCH("NET SYSTEM LOAD",'Actual NPC (Total System)'!$A:$A,0),0,1000,1),0),1)*$E290</f>
        <v>499.99311276594608</v>
      </c>
      <c r="K290" s="98">
        <f ca="1">INDEX(OFFSET('Actual NPC (Total System)'!I$1,MATCH("NET SYSTEM LOAD",'Actual NPC (Total System)'!$A:$A,0),0,1000,1),MATCH($C290,OFFSET('Actual NPC (Total System)'!$C$1,MATCH("NET SYSTEM LOAD",'Actual NPC (Total System)'!$A:$A,0),0,1000,1),0),1)*$E290</f>
        <v>613.05454872803352</v>
      </c>
      <c r="L290" s="98">
        <f ca="1">INDEX(OFFSET('Actual NPC (Total System)'!J$1,MATCH("NET SYSTEM LOAD",'Actual NPC (Total System)'!$A:$A,0),0,1000,1),MATCH($C290,OFFSET('Actual NPC (Total System)'!$C$1,MATCH("NET SYSTEM LOAD",'Actual NPC (Total System)'!$A:$A,0),0,1000,1),0),1)*$E290</f>
        <v>97.893714231376222</v>
      </c>
      <c r="M290" s="98">
        <f ca="1">INDEX(OFFSET('Actual NPC (Total System)'!K$1,MATCH("NET SYSTEM LOAD",'Actual NPC (Total System)'!$A:$A,0),0,1000,1),MATCH($C290,OFFSET('Actual NPC (Total System)'!$C$1,MATCH("NET SYSTEM LOAD",'Actual NPC (Total System)'!$A:$A,0),0,1000,1),0),1)*$E290</f>
        <v>497.67152270512292</v>
      </c>
      <c r="N290" s="98">
        <f ca="1">INDEX(OFFSET('Actual NPC (Total System)'!L$1,MATCH("NET SYSTEM LOAD",'Actual NPC (Total System)'!$A:$A,0),0,1000,1),MATCH($C290,OFFSET('Actual NPC (Total System)'!$C$1,MATCH("NET SYSTEM LOAD",'Actual NPC (Total System)'!$A:$A,0),0,1000,1),0),1)*$E290</f>
        <v>-804.58572874594358</v>
      </c>
      <c r="O290" s="98">
        <f ca="1">INDEX(OFFSET('Actual NPC (Total System)'!M$1,MATCH("NET SYSTEM LOAD",'Actual NPC (Total System)'!$A:$A,0),0,1000,1),MATCH($C290,OFFSET('Actual NPC (Total System)'!$C$1,MATCH("NET SYSTEM LOAD",'Actual NPC (Total System)'!$A:$A,0),0,1000,1),0),1)*$E290</f>
        <v>180.3101613905981</v>
      </c>
      <c r="P290" s="98">
        <f ca="1">INDEX(OFFSET('Actual NPC (Total System)'!N$1,MATCH("NET SYSTEM LOAD",'Actual NPC (Total System)'!$A:$A,0),0,1000,1),MATCH($C290,OFFSET('Actual NPC (Total System)'!$C$1,MATCH("NET SYSTEM LOAD",'Actual NPC (Total System)'!$A:$A,0),0,1000,1),0),1)*$E290</f>
        <v>-334.07680975245148</v>
      </c>
      <c r="Q290" s="98">
        <f ca="1">INDEX(OFFSET('Actual NPC (Total System)'!O$1,MATCH("NET SYSTEM LOAD",'Actual NPC (Total System)'!$A:$A,0),0,1000,1),MATCH($C290,OFFSET('Actual NPC (Total System)'!$C$1,MATCH("NET SYSTEM LOAD",'Actual NPC (Total System)'!$A:$A,0),0,1000,1),0),1)*$E290</f>
        <v>473.68175874328369</v>
      </c>
      <c r="R290" s="98">
        <f ca="1">INDEX(OFFSET('Actual NPC (Total System)'!P$1,MATCH("NET SYSTEM LOAD",'Actual NPC (Total System)'!$A:$A,0),0,1000,1),MATCH($C290,OFFSET('Actual NPC (Total System)'!$C$1,MATCH("NET SYSTEM LOAD",'Actual NPC (Total System)'!$A:$A,0),0,1000,1),0),1)*$E290</f>
        <v>-424.30927678311133</v>
      </c>
      <c r="S290" s="7"/>
    </row>
    <row r="291" spans="1:19" ht="12.75">
      <c r="A291" s="14"/>
      <c r="B291" s="14"/>
      <c r="C291" s="22"/>
      <c r="D291" s="20"/>
      <c r="E291" s="41"/>
      <c r="F291" s="118" t="s">
        <v>85</v>
      </c>
      <c r="G291" s="118" t="s">
        <v>85</v>
      </c>
      <c r="H291" s="118" t="s">
        <v>85</v>
      </c>
      <c r="I291" s="118" t="s">
        <v>85</v>
      </c>
      <c r="J291" s="118" t="s">
        <v>85</v>
      </c>
      <c r="K291" s="118" t="s">
        <v>85</v>
      </c>
      <c r="L291" s="118" t="s">
        <v>85</v>
      </c>
      <c r="M291" s="118" t="s">
        <v>85</v>
      </c>
      <c r="N291" s="118" t="s">
        <v>85</v>
      </c>
      <c r="O291" s="118" t="s">
        <v>85</v>
      </c>
      <c r="P291" s="118" t="s">
        <v>85</v>
      </c>
      <c r="Q291" s="118" t="s">
        <v>85</v>
      </c>
      <c r="R291" s="118" t="s">
        <v>85</v>
      </c>
      <c r="S291" s="7"/>
    </row>
    <row r="292" spans="1:19" ht="12.75">
      <c r="A292" s="14"/>
      <c r="B292" s="66" t="s">
        <v>32</v>
      </c>
      <c r="C292" s="22"/>
      <c r="D292" s="20"/>
      <c r="E292" s="41"/>
      <c r="F292" s="91">
        <f ca="1">SUM(G292:R292)</f>
        <v>-699.64985799673696</v>
      </c>
      <c r="G292" s="91">
        <f t="shared" ref="G292:R292" ca="1" si="80">SUM(G290:G290)</f>
        <v>148.96869556948556</v>
      </c>
      <c r="H292" s="91">
        <f t="shared" ca="1" si="80"/>
        <v>-806.5977734653236</v>
      </c>
      <c r="I292" s="91">
        <f t="shared" ca="1" si="80"/>
        <v>-841.65378338375319</v>
      </c>
      <c r="J292" s="91">
        <f t="shared" ca="1" si="80"/>
        <v>499.99311276594608</v>
      </c>
      <c r="K292" s="91">
        <f t="shared" ca="1" si="80"/>
        <v>613.05454872803352</v>
      </c>
      <c r="L292" s="91">
        <f t="shared" ca="1" si="80"/>
        <v>97.893714231376222</v>
      </c>
      <c r="M292" s="91">
        <f t="shared" ca="1" si="80"/>
        <v>497.67152270512292</v>
      </c>
      <c r="N292" s="91">
        <f t="shared" ca="1" si="80"/>
        <v>-804.58572874594358</v>
      </c>
      <c r="O292" s="91">
        <f t="shared" ca="1" si="80"/>
        <v>180.3101613905981</v>
      </c>
      <c r="P292" s="91">
        <f t="shared" ca="1" si="80"/>
        <v>-334.07680975245148</v>
      </c>
      <c r="Q292" s="91">
        <f t="shared" ca="1" si="80"/>
        <v>473.68175874328369</v>
      </c>
      <c r="R292" s="91">
        <f t="shared" ca="1" si="80"/>
        <v>-424.30927678311133</v>
      </c>
      <c r="S292" s="7"/>
    </row>
    <row r="293" spans="1:19" ht="12.75">
      <c r="A293" s="14"/>
      <c r="B293" s="14"/>
      <c r="C293" s="22"/>
      <c r="E293" s="41"/>
      <c r="F293" s="96"/>
      <c r="G293" s="91"/>
      <c r="H293" s="91"/>
      <c r="I293" s="91"/>
      <c r="J293" s="91"/>
      <c r="K293" s="91"/>
      <c r="L293" s="91"/>
      <c r="M293" s="91"/>
      <c r="N293" s="91"/>
      <c r="O293" s="91"/>
      <c r="P293" s="91"/>
      <c r="Q293" s="91"/>
      <c r="R293" s="91"/>
      <c r="S293" s="7"/>
    </row>
    <row r="294" spans="1:19" ht="13.5" customHeight="1">
      <c r="A294" s="14"/>
      <c r="B294" s="14" t="s">
        <v>78</v>
      </c>
      <c r="C294" s="22"/>
      <c r="D294" s="22"/>
      <c r="E294" s="41"/>
      <c r="F294" s="91"/>
      <c r="G294" s="91"/>
      <c r="H294" s="91"/>
      <c r="I294" s="91"/>
      <c r="J294" s="91"/>
      <c r="K294" s="91"/>
      <c r="L294" s="91"/>
      <c r="M294" s="91"/>
      <c r="N294" s="91"/>
      <c r="O294" s="91"/>
      <c r="P294" s="91"/>
      <c r="Q294" s="91"/>
      <c r="R294" s="91"/>
      <c r="S294" s="7"/>
    </row>
    <row r="295" spans="1:19" ht="12.75">
      <c r="A295" s="14"/>
      <c r="B295" s="14"/>
      <c r="C295" s="9" t="s">
        <v>78</v>
      </c>
      <c r="D295" s="211" t="s">
        <v>195</v>
      </c>
      <c r="E295" s="210">
        <f>VLOOKUP(D295,'Actual Factors'!$A$4:$B$9,2,FALSE)</f>
        <v>7.7386335360771719E-2</v>
      </c>
      <c r="F295" s="91">
        <f t="shared" ref="F295:F297" ca="1" si="81">SUM(G295:R295)</f>
        <v>603757.62318309909</v>
      </c>
      <c r="G295" s="98">
        <f ca="1">INDEX(OFFSET('Actual NPC (Total System)'!E$1,MATCH("NET SYSTEM LOAD",'Actual NPC (Total System)'!$A:$A,0),0,1000,1),MATCH($C295,OFFSET('Actual NPC (Total System)'!$C$1,MATCH("NET SYSTEM LOAD",'Actual NPC (Total System)'!$A:$A,0),0,1000,1),0),1)*$E295</f>
        <v>29018.630537223686</v>
      </c>
      <c r="H295" s="98">
        <f ca="1">INDEX(OFFSET('Actual NPC (Total System)'!F$1,MATCH("NET SYSTEM LOAD",'Actual NPC (Total System)'!$A:$A,0),0,1000,1),MATCH($C295,OFFSET('Actual NPC (Total System)'!$C$1,MATCH("NET SYSTEM LOAD",'Actual NPC (Total System)'!$A:$A,0),0,1000,1),0),1)*$E295</f>
        <v>37633.024404259799</v>
      </c>
      <c r="I295" s="98">
        <f ca="1">INDEX(OFFSET('Actual NPC (Total System)'!G$1,MATCH("NET SYSTEM LOAD",'Actual NPC (Total System)'!$A:$A,0),0,1000,1),MATCH($C295,OFFSET('Actual NPC (Total System)'!$C$1,MATCH("NET SYSTEM LOAD",'Actual NPC (Total System)'!$A:$A,0),0,1000,1),0),1)*$E295</f>
        <v>37872.002968107554</v>
      </c>
      <c r="J295" s="98">
        <f ca="1">INDEX(OFFSET('Actual NPC (Total System)'!H$1,MATCH("NET SYSTEM LOAD",'Actual NPC (Total System)'!$A:$A,0),0,1000,1),MATCH($C295,OFFSET('Actual NPC (Total System)'!$C$1,MATCH("NET SYSTEM LOAD",'Actual NPC (Total System)'!$A:$A,0),0,1000,1),0),1)*$E295</f>
        <v>42372.997348066157</v>
      </c>
      <c r="K295" s="98">
        <f ca="1">INDEX(OFFSET('Actual NPC (Total System)'!I$1,MATCH("NET SYSTEM LOAD",'Actual NPC (Total System)'!$A:$A,0),0,1000,1),MATCH($C295,OFFSET('Actual NPC (Total System)'!$C$1,MATCH("NET SYSTEM LOAD",'Actual NPC (Total System)'!$A:$A,0),0,1000,1),0),1)*$E295</f>
        <v>51329.136908314598</v>
      </c>
      <c r="L295" s="98">
        <f ca="1">INDEX(OFFSET('Actual NPC (Total System)'!J$1,MATCH("NET SYSTEM LOAD",'Actual NPC (Total System)'!$A:$A,0),0,1000,1),MATCH($C295,OFFSET('Actual NPC (Total System)'!$C$1,MATCH("NET SYSTEM LOAD",'Actual NPC (Total System)'!$A:$A,0),0,1000,1),0),1)*$E295</f>
        <v>43311.838222927552</v>
      </c>
      <c r="M295" s="98">
        <f ca="1">INDEX(OFFSET('Actual NPC (Total System)'!K$1,MATCH("NET SYSTEM LOAD",'Actual NPC (Total System)'!$A:$A,0),0,1000,1),MATCH($C295,OFFSET('Actual NPC (Total System)'!$C$1,MATCH("NET SYSTEM LOAD",'Actual NPC (Total System)'!$A:$A,0),0,1000,1),0),1)*$E295</f>
        <v>70468.836035659522</v>
      </c>
      <c r="N295" s="98">
        <f ca="1">INDEX(OFFSET('Actual NPC (Total System)'!L$1,MATCH("NET SYSTEM LOAD",'Actual NPC (Total System)'!$A:$A,0),0,1000,1),MATCH($C295,OFFSET('Actual NPC (Total System)'!$C$1,MATCH("NET SYSTEM LOAD",'Actual NPC (Total System)'!$A:$A,0),0,1000,1),0),1)*$E295</f>
        <v>75302.208275804442</v>
      </c>
      <c r="O295" s="98">
        <f ca="1">INDEX(OFFSET('Actual NPC (Total System)'!M$1,MATCH("NET SYSTEM LOAD",'Actual NPC (Total System)'!$A:$A,0),0,1000,1),MATCH($C295,OFFSET('Actual NPC (Total System)'!$C$1,MATCH("NET SYSTEM LOAD",'Actual NPC (Total System)'!$A:$A,0),0,1000,1),0),1)*$E295</f>
        <v>43883.073159020481</v>
      </c>
      <c r="P295" s="98">
        <f ca="1">INDEX(OFFSET('Actual NPC (Total System)'!N$1,MATCH("NET SYSTEM LOAD",'Actual NPC (Total System)'!$A:$A,0),0,1000,1),MATCH($C295,OFFSET('Actual NPC (Total System)'!$C$1,MATCH("NET SYSTEM LOAD",'Actual NPC (Total System)'!$A:$A,0),0,1000,1),0),1)*$E295</f>
        <v>29582.61812732524</v>
      </c>
      <c r="Q295" s="98">
        <f ca="1">INDEX(OFFSET('Actual NPC (Total System)'!O$1,MATCH("NET SYSTEM LOAD",'Actual NPC (Total System)'!$A:$A,0),0,1000,1),MATCH($C295,OFFSET('Actual NPC (Total System)'!$C$1,MATCH("NET SYSTEM LOAD",'Actual NPC (Total System)'!$A:$A,0),0,1000,1),0),1)*$E295</f>
        <v>68318.552047068384</v>
      </c>
      <c r="R295" s="98">
        <f ca="1">INDEX(OFFSET('Actual NPC (Total System)'!P$1,MATCH("NET SYSTEM LOAD",'Actual NPC (Total System)'!$A:$A,0),0,1000,1),MATCH($C295,OFFSET('Actual NPC (Total System)'!$C$1,MATCH("NET SYSTEM LOAD",'Actual NPC (Total System)'!$A:$A,0),0,1000,1),0),1)*$E295</f>
        <v>74664.705149321599</v>
      </c>
      <c r="S295" s="7"/>
    </row>
    <row r="296" spans="1:19" ht="12.75">
      <c r="A296" s="14"/>
      <c r="B296" s="14"/>
      <c r="C296" s="9" t="s">
        <v>115</v>
      </c>
      <c r="D296" s="211" t="s">
        <v>195</v>
      </c>
      <c r="E296" s="210">
        <f>VLOOKUP(D296,'Actual Factors'!$A$4:$B$9,2,FALSE)</f>
        <v>7.7386335360771719E-2</v>
      </c>
      <c r="F296" s="91">
        <f t="shared" ca="1" si="81"/>
        <v>16617.779079579297</v>
      </c>
      <c r="G296" s="98">
        <f ca="1">INDEX(OFFSET('Actual NPC (Total System)'!E$1,MATCH("NET SYSTEM LOAD",'Actual NPC (Total System)'!$A:$A,0),0,1000,1),MATCH($C296,OFFSET('Actual NPC (Total System)'!$C$1,MATCH("NET SYSTEM LOAD",'Actual NPC (Total System)'!$A:$A,0),0,1000,1),0),1)*$E296</f>
        <v>-13851.473287781389</v>
      </c>
      <c r="H296" s="98">
        <f ca="1">INDEX(OFFSET('Actual NPC (Total System)'!F$1,MATCH("NET SYSTEM LOAD",'Actual NPC (Total System)'!$A:$A,0),0,1000,1),MATCH($C296,OFFSET('Actual NPC (Total System)'!$C$1,MATCH("NET SYSTEM LOAD",'Actual NPC (Total System)'!$A:$A,0),0,1000,1),0),1)*$E296</f>
        <v>11150.141140538821</v>
      </c>
      <c r="I296" s="98">
        <f ca="1">INDEX(OFFSET('Actual NPC (Total System)'!G$1,MATCH("NET SYSTEM LOAD",'Actual NPC (Total System)'!$A:$A,0),0,1000,1),MATCH($C296,OFFSET('Actual NPC (Total System)'!$C$1,MATCH("NET SYSTEM LOAD",'Actual NPC (Total System)'!$A:$A,0),0,1000,1),0),1)*$E296</f>
        <v>28389.100643604317</v>
      </c>
      <c r="J296" s="98">
        <f ca="1">INDEX(OFFSET('Actual NPC (Total System)'!H$1,MATCH("NET SYSTEM LOAD",'Actual NPC (Total System)'!$A:$A,0),0,1000,1),MATCH($C296,OFFSET('Actual NPC (Total System)'!$C$1,MATCH("NET SYSTEM LOAD",'Actual NPC (Total System)'!$A:$A,0),0,1000,1),0),1)*$E296</f>
        <v>14623.950716611434</v>
      </c>
      <c r="K296" s="98">
        <f ca="1">INDEX(OFFSET('Actual NPC (Total System)'!I$1,MATCH("NET SYSTEM LOAD",'Actual NPC (Total System)'!$A:$A,0),0,1000,1),MATCH($C296,OFFSET('Actual NPC (Total System)'!$C$1,MATCH("NET SYSTEM LOAD",'Actual NPC (Total System)'!$A:$A,0),0,1000,1),0),1)*$E296</f>
        <v>24458.560321231191</v>
      </c>
      <c r="L296" s="98">
        <f ca="1">INDEX(OFFSET('Actual NPC (Total System)'!J$1,MATCH("NET SYSTEM LOAD",'Actual NPC (Total System)'!$A:$A,0),0,1000,1),MATCH($C296,OFFSET('Actual NPC (Total System)'!$C$1,MATCH("NET SYSTEM LOAD",'Actual NPC (Total System)'!$A:$A,0),0,1000,1),0),1)*$E296</f>
        <v>20215.186744184513</v>
      </c>
      <c r="M296" s="98">
        <f ca="1">INDEX(OFFSET('Actual NPC (Total System)'!K$1,MATCH("NET SYSTEM LOAD",'Actual NPC (Total System)'!$A:$A,0),0,1000,1),MATCH($C296,OFFSET('Actual NPC (Total System)'!$C$1,MATCH("NET SYSTEM LOAD",'Actual NPC (Total System)'!$A:$A,0),0,1000,1),0),1)*$E296</f>
        <v>4833.1504966663224</v>
      </c>
      <c r="N296" s="98">
        <f ca="1">INDEX(OFFSET('Actual NPC (Total System)'!L$1,MATCH("NET SYSTEM LOAD",'Actual NPC (Total System)'!$A:$A,0),0,1000,1),MATCH($C296,OFFSET('Actual NPC (Total System)'!$C$1,MATCH("NET SYSTEM LOAD",'Actual NPC (Total System)'!$A:$A,0),0,1000,1),0),1)*$E296</f>
        <v>-32518.667567177126</v>
      </c>
      <c r="O296" s="98">
        <f ca="1">INDEX(OFFSET('Actual NPC (Total System)'!M$1,MATCH("NET SYSTEM LOAD",'Actual NPC (Total System)'!$A:$A,0),0,1000,1),MATCH($C296,OFFSET('Actual NPC (Total System)'!$C$1,MATCH("NET SYSTEM LOAD",'Actual NPC (Total System)'!$A:$A,0),0,1000,1),0),1)*$E296</f>
        <v>-15579.107489489119</v>
      </c>
      <c r="P296" s="98">
        <f ca="1">INDEX(OFFSET('Actual NPC (Total System)'!N$1,MATCH("NET SYSTEM LOAD",'Actual NPC (Total System)'!$A:$A,0),0,1000,1),MATCH($C296,OFFSET('Actual NPC (Total System)'!$C$1,MATCH("NET SYSTEM LOAD",'Actual NPC (Total System)'!$A:$A,0),0,1000,1),0),1)*$E296</f>
        <v>-9541.1934456356266</v>
      </c>
      <c r="Q296" s="98">
        <f ca="1">INDEX(OFFSET('Actual NPC (Total System)'!O$1,MATCH("NET SYSTEM LOAD",'Actual NPC (Total System)'!$A:$A,0),0,1000,1),MATCH($C296,OFFSET('Actual NPC (Total System)'!$C$1,MATCH("NET SYSTEM LOAD",'Actual NPC (Total System)'!$A:$A,0),0,1000,1),0),1)*$E296</f>
        <v>-6386.5530014670121</v>
      </c>
      <c r="R296" s="98">
        <f ca="1">INDEX(OFFSET('Actual NPC (Total System)'!P$1,MATCH("NET SYSTEM LOAD",'Actual NPC (Total System)'!$A:$A,0),0,1000,1),MATCH($C296,OFFSET('Actual NPC (Total System)'!$C$1,MATCH("NET SYSTEM LOAD",'Actual NPC (Total System)'!$A:$A,0),0,1000,1),0),1)*$E296</f>
        <v>-9175.3161917070374</v>
      </c>
      <c r="S296" s="7"/>
    </row>
    <row r="297" spans="1:19" ht="12.75">
      <c r="A297" s="14"/>
      <c r="B297" s="14"/>
      <c r="C297" s="9" t="s">
        <v>116</v>
      </c>
      <c r="D297" s="211" t="s">
        <v>195</v>
      </c>
      <c r="E297" s="210">
        <f>VLOOKUP(D297,'Actual Factors'!$A$4:$B$9,2,FALSE)</f>
        <v>7.7386335360771719E-2</v>
      </c>
      <c r="F297" s="91">
        <f t="shared" ca="1" si="81"/>
        <v>65651.571337386151</v>
      </c>
      <c r="G297" s="98">
        <f ca="1">INDEX(OFFSET('Actual NPC (Total System)'!E$1,MATCH("NET SYSTEM LOAD",'Actual NPC (Total System)'!$A:$A,0),0,1000,1),MATCH($C297,OFFSET('Actual NPC (Total System)'!$C$1,MATCH("NET SYSTEM LOAD",'Actual NPC (Total System)'!$A:$A,0),0,1000,1),0),1)*$E297</f>
        <v>4150.8622739182638</v>
      </c>
      <c r="H297" s="98">
        <f ca="1">INDEX(OFFSET('Actual NPC (Total System)'!F$1,MATCH("NET SYSTEM LOAD",'Actual NPC (Total System)'!$A:$A,0),0,1000,1),MATCH($C297,OFFSET('Actual NPC (Total System)'!$C$1,MATCH("NET SYSTEM LOAD",'Actual NPC (Total System)'!$A:$A,0),0,1000,1),0),1)*$E297</f>
        <v>5548.5586914270634</v>
      </c>
      <c r="I297" s="98">
        <f ca="1">INDEX(OFFSET('Actual NPC (Total System)'!G$1,MATCH("NET SYSTEM LOAD",'Actual NPC (Total System)'!$A:$A,0),0,1000,1),MATCH($C297,OFFSET('Actual NPC (Total System)'!$C$1,MATCH("NET SYSTEM LOAD",'Actual NPC (Total System)'!$A:$A,0),0,1000,1),0),1)*$E297</f>
        <v>6138.434635341755</v>
      </c>
      <c r="J297" s="98">
        <f ca="1">INDEX(OFFSET('Actual NPC (Total System)'!H$1,MATCH("NET SYSTEM LOAD",'Actual NPC (Total System)'!$A:$A,0),0,1000,1),MATCH($C297,OFFSET('Actual NPC (Total System)'!$C$1,MATCH("NET SYSTEM LOAD",'Actual NPC (Total System)'!$A:$A,0),0,1000,1),0),1)*$E297</f>
        <v>6084.7118801434863</v>
      </c>
      <c r="K297" s="98">
        <f ca="1">INDEX(OFFSET('Actual NPC (Total System)'!I$1,MATCH("NET SYSTEM LOAD",'Actual NPC (Total System)'!$A:$A,0),0,1000,1),MATCH($C297,OFFSET('Actual NPC (Total System)'!$C$1,MATCH("NET SYSTEM LOAD",'Actual NPC (Total System)'!$A:$A,0),0,1000,1),0),1)*$E297</f>
        <v>7293.47568257888</v>
      </c>
      <c r="L297" s="98">
        <f ca="1">INDEX(OFFSET('Actual NPC (Total System)'!J$1,MATCH("NET SYSTEM LOAD",'Actual NPC (Total System)'!$A:$A,0),0,1000,1),MATCH($C297,OFFSET('Actual NPC (Total System)'!$C$1,MATCH("NET SYSTEM LOAD",'Actual NPC (Total System)'!$A:$A,0),0,1000,1),0),1)*$E297</f>
        <v>4076.1462186776866</v>
      </c>
      <c r="M297" s="98">
        <f ca="1">INDEX(OFFSET('Actual NPC (Total System)'!K$1,MATCH("NET SYSTEM LOAD",'Actual NPC (Total System)'!$A:$A,0),0,1000,1),MATCH($C297,OFFSET('Actual NPC (Total System)'!$C$1,MATCH("NET SYSTEM LOAD",'Actual NPC (Total System)'!$A:$A,0),0,1000,1),0),1)*$E297</f>
        <v>3808.8860948556498</v>
      </c>
      <c r="N297" s="98">
        <f ca="1">INDEX(OFFSET('Actual NPC (Total System)'!L$1,MATCH("NET SYSTEM LOAD",'Actual NPC (Total System)'!$A:$A,0),0,1000,1),MATCH($C297,OFFSET('Actual NPC (Total System)'!$C$1,MATCH("NET SYSTEM LOAD",'Actual NPC (Total System)'!$A:$A,0),0,1000,1),0),1)*$E297</f>
        <v>5672.6815573938648</v>
      </c>
      <c r="O297" s="98">
        <f ca="1">INDEX(OFFSET('Actual NPC (Total System)'!M$1,MATCH("NET SYSTEM LOAD",'Actual NPC (Total System)'!$A:$A,0),0,1000,1),MATCH($C297,OFFSET('Actual NPC (Total System)'!$C$1,MATCH("NET SYSTEM LOAD",'Actual NPC (Total System)'!$A:$A,0),0,1000,1),0),1)*$E297</f>
        <v>6105.8075024851332</v>
      </c>
      <c r="P297" s="98">
        <f ca="1">INDEX(OFFSET('Actual NPC (Total System)'!N$1,MATCH("NET SYSTEM LOAD",'Actual NPC (Total System)'!$A:$A,0),0,1000,1),MATCH($C297,OFFSET('Actual NPC (Total System)'!$C$1,MATCH("NET SYSTEM LOAD",'Actual NPC (Total System)'!$A:$A,0),0,1000,1),0),1)*$E297</f>
        <v>4011.2895316914874</v>
      </c>
      <c r="Q297" s="98">
        <f ca="1">INDEX(OFFSET('Actual NPC (Total System)'!O$1,MATCH("NET SYSTEM LOAD",'Actual NPC (Total System)'!$A:$A,0),0,1000,1),MATCH($C297,OFFSET('Actual NPC (Total System)'!$C$1,MATCH("NET SYSTEM LOAD",'Actual NPC (Total System)'!$A:$A,0),0,1000,1),0),1)*$E297</f>
        <v>5277.8556588208603</v>
      </c>
      <c r="R297" s="98">
        <f ca="1">INDEX(OFFSET('Actual NPC (Total System)'!P$1,MATCH("NET SYSTEM LOAD",'Actual NPC (Total System)'!$A:$A,0),0,1000,1),MATCH($C297,OFFSET('Actual NPC (Total System)'!$C$1,MATCH("NET SYSTEM LOAD",'Actual NPC (Total System)'!$A:$A,0),0,1000,1),0),1)*$E297</f>
        <v>7482.8616100520258</v>
      </c>
      <c r="S297" s="7"/>
    </row>
    <row r="298" spans="1:19" ht="12.75">
      <c r="A298" s="14"/>
      <c r="B298" s="14"/>
      <c r="C298"/>
      <c r="D298" s="20"/>
      <c r="E298" s="41"/>
      <c r="F298" s="118"/>
      <c r="G298" s="118"/>
      <c r="H298" s="118"/>
      <c r="I298" s="118"/>
      <c r="J298" s="118"/>
      <c r="K298" s="118"/>
      <c r="L298" s="118"/>
      <c r="M298" s="118"/>
      <c r="N298" s="118"/>
      <c r="O298" s="118"/>
      <c r="P298" s="118"/>
      <c r="Q298" s="118"/>
      <c r="R298" s="118"/>
      <c r="S298" s="7"/>
    </row>
    <row r="299" spans="1:19" ht="12.75">
      <c r="A299" s="14"/>
      <c r="B299" s="66" t="s">
        <v>33</v>
      </c>
      <c r="C299" s="22"/>
      <c r="D299" s="20"/>
      <c r="E299" s="41"/>
      <c r="F299" s="91">
        <f ca="1">SUM(G299:R299)</f>
        <v>686026.97360006452</v>
      </c>
      <c r="G299" s="91">
        <f t="shared" ref="G299:R299" ca="1" si="82">SUM(G295:G297)</f>
        <v>19318.019523360559</v>
      </c>
      <c r="H299" s="91">
        <f t="shared" ca="1" si="82"/>
        <v>54331.72423622568</v>
      </c>
      <c r="I299" s="91">
        <f t="shared" ca="1" si="82"/>
        <v>72399.538247053628</v>
      </c>
      <c r="J299" s="91">
        <f t="shared" ca="1" si="82"/>
        <v>63081.659944821076</v>
      </c>
      <c r="K299" s="91">
        <f t="shared" ca="1" si="82"/>
        <v>83081.172912124675</v>
      </c>
      <c r="L299" s="91">
        <f t="shared" ca="1" si="82"/>
        <v>67603.171185789761</v>
      </c>
      <c r="M299" s="91">
        <f t="shared" ca="1" si="82"/>
        <v>79110.872627181496</v>
      </c>
      <c r="N299" s="91">
        <f t="shared" ca="1" si="82"/>
        <v>48456.222266021185</v>
      </c>
      <c r="O299" s="91">
        <f t="shared" ca="1" si="82"/>
        <v>34409.773172016496</v>
      </c>
      <c r="P299" s="91">
        <f t="shared" ca="1" si="82"/>
        <v>24052.714213381099</v>
      </c>
      <c r="Q299" s="91">
        <f t="shared" ca="1" si="82"/>
        <v>67209.854704422236</v>
      </c>
      <c r="R299" s="91">
        <f t="shared" ca="1" si="82"/>
        <v>72972.25056766659</v>
      </c>
      <c r="S299" s="7"/>
    </row>
    <row r="300" spans="1:19" ht="12.75">
      <c r="A300" s="14"/>
      <c r="B300" s="66"/>
      <c r="C300" s="22"/>
      <c r="D300" s="20"/>
      <c r="E300" s="41"/>
      <c r="F300" s="91"/>
      <c r="G300" s="91"/>
      <c r="H300" s="91"/>
      <c r="I300" s="91"/>
      <c r="J300" s="91"/>
      <c r="K300" s="91"/>
      <c r="L300" s="91"/>
      <c r="M300" s="91"/>
      <c r="N300" s="91"/>
      <c r="O300" s="91"/>
      <c r="P300" s="91"/>
      <c r="Q300" s="91"/>
      <c r="R300" s="91"/>
      <c r="S300" s="7"/>
    </row>
    <row r="301" spans="1:19" ht="12.75">
      <c r="A301" s="14"/>
      <c r="B301" s="66"/>
      <c r="C301" s="66" t="s">
        <v>34</v>
      </c>
      <c r="D301" s="211" t="s">
        <v>195</v>
      </c>
      <c r="E301" s="210">
        <f>VLOOKUP(D301,'Actual Factors'!$A$4:$B$9,2,FALSE)</f>
        <v>7.7386335360771719E-2</v>
      </c>
      <c r="F301" s="91">
        <f ca="1">SUM(G301:R301)</f>
        <v>2252.9674183966513</v>
      </c>
      <c r="G301" s="98">
        <f ca="1">INDEX(OFFSET('Actual NPC (Total System)'!E$1,MATCH("NET SYSTEM LOAD",'Actual NPC (Total System)'!$A:$A,0),0,1000,1),MATCH($C301,OFFSET('Actual NPC (Total System)'!$C$1,MATCH("NET SYSTEM LOAD",'Actual NPC (Total System)'!$A:$A,0),0,1000,1),0),1)*$E301</f>
        <v>47.660696222021727</v>
      </c>
      <c r="H301" s="98">
        <f ca="1">INDEX(OFFSET('Actual NPC (Total System)'!F$1,MATCH("NET SYSTEM LOAD",'Actual NPC (Total System)'!$A:$A,0),0,1000,1),MATCH($C301,OFFSET('Actual NPC (Total System)'!$C$1,MATCH("NET SYSTEM LOAD",'Actual NPC (Total System)'!$A:$A,0),0,1000,1),0),1)*$E301</f>
        <v>271.85726748624154</v>
      </c>
      <c r="I301" s="98">
        <f ca="1">INDEX(OFFSET('Actual NPC (Total System)'!G$1,MATCH("NET SYSTEM LOAD",'Actual NPC (Total System)'!$A:$A,0),0,1000,1),MATCH($C301,OFFSET('Actual NPC (Total System)'!$C$1,MATCH("NET SYSTEM LOAD",'Actual NPC (Total System)'!$A:$A,0),0,1000,1),0),1)*$E301</f>
        <v>31.719343296672562</v>
      </c>
      <c r="J301" s="98">
        <f ca="1">INDEX(OFFSET('Actual NPC (Total System)'!H$1,MATCH("NET SYSTEM LOAD",'Actual NPC (Total System)'!$A:$A,0),0,1000,1),MATCH($C301,OFFSET('Actual NPC (Total System)'!$C$1,MATCH("NET SYSTEM LOAD",'Actual NPC (Total System)'!$A:$A,0),0,1000,1),0),1)*$E301</f>
        <v>24.607771236014933</v>
      </c>
      <c r="K301" s="98">
        <f ca="1">INDEX(OFFSET('Actual NPC (Total System)'!I$1,MATCH("NET SYSTEM LOAD",'Actual NPC (Total System)'!$A:$A,0),0,1000,1),MATCH($C301,OFFSET('Actual NPC (Total System)'!$C$1,MATCH("NET SYSTEM LOAD",'Actual NPC (Total System)'!$A:$A,0),0,1000,1),0),1)*$E301</f>
        <v>114.44812170550681</v>
      </c>
      <c r="L301" s="98">
        <f ca="1">INDEX(OFFSET('Actual NPC (Total System)'!J$1,MATCH("NET SYSTEM LOAD",'Actual NPC (Total System)'!$A:$A,0),0,1000,1),MATCH($C301,OFFSET('Actual NPC (Total System)'!$C$1,MATCH("NET SYSTEM LOAD",'Actual NPC (Total System)'!$A:$A,0),0,1000,1),0),1)*$E301</f>
        <v>162.8624834474563</v>
      </c>
      <c r="M301" s="98">
        <f ca="1">INDEX(OFFSET('Actual NPC (Total System)'!K$1,MATCH("NET SYSTEM LOAD",'Actual NPC (Total System)'!$A:$A,0),0,1000,1),MATCH($C301,OFFSET('Actual NPC (Total System)'!$C$1,MATCH("NET SYSTEM LOAD",'Actual NPC (Total System)'!$A:$A,0),0,1000,1),0),1)*$E301</f>
        <v>387.54480873893624</v>
      </c>
      <c r="N301" s="98">
        <f ca="1">INDEX(OFFSET('Actual NPC (Total System)'!L$1,MATCH("NET SYSTEM LOAD",'Actual NPC (Total System)'!$A:$A,0),0,1000,1),MATCH($C301,OFFSET('Actual NPC (Total System)'!$C$1,MATCH("NET SYSTEM LOAD",'Actual NPC (Total System)'!$A:$A,0),0,1000,1),0),1)*$E301</f>
        <v>94.515104215771359</v>
      </c>
      <c r="O301" s="98">
        <f ca="1">INDEX(OFFSET('Actual NPC (Total System)'!M$1,MATCH("NET SYSTEM LOAD",'Actual NPC (Total System)'!$A:$A,0),0,1000,1),MATCH($C301,OFFSET('Actual NPC (Total System)'!$C$1,MATCH("NET SYSTEM LOAD",'Actual NPC (Total System)'!$A:$A,0),0,1000,1),0),1)*$E301</f>
        <v>290.8039187454022</v>
      </c>
      <c r="P301" s="98">
        <f ca="1">INDEX(OFFSET('Actual NPC (Total System)'!N$1,MATCH("NET SYSTEM LOAD",'Actual NPC (Total System)'!$A:$A,0),0,1000,1),MATCH($C301,OFFSET('Actual NPC (Total System)'!$C$1,MATCH("NET SYSTEM LOAD",'Actual NPC (Total System)'!$A:$A,0),0,1000,1),0),1)*$E301</f>
        <v>200.29673022423506</v>
      </c>
      <c r="Q301" s="98">
        <f ca="1">INDEX(OFFSET('Actual NPC (Total System)'!O$1,MATCH("NET SYSTEM LOAD",'Actual NPC (Total System)'!$A:$A,0),0,1000,1),MATCH($C301,OFFSET('Actual NPC (Total System)'!$C$1,MATCH("NET SYSTEM LOAD",'Actual NPC (Total System)'!$A:$A,0),0,1000,1),0),1)*$E301</f>
        <v>197.07281549321991</v>
      </c>
      <c r="R301" s="98">
        <f ca="1">INDEX(OFFSET('Actual NPC (Total System)'!P$1,MATCH("NET SYSTEM LOAD",'Actual NPC (Total System)'!$A:$A,0),0,1000,1),MATCH($C301,OFFSET('Actual NPC (Total System)'!$C$1,MATCH("NET SYSTEM LOAD",'Actual NPC (Total System)'!$A:$A,0),0,1000,1),0),1)*$E301</f>
        <v>429.57835758517274</v>
      </c>
      <c r="S301" s="7"/>
    </row>
    <row r="302" spans="1:19" ht="12.75">
      <c r="A302" s="14"/>
      <c r="B302" s="66"/>
      <c r="C302" s="22"/>
      <c r="D302" s="20"/>
      <c r="E302" s="41"/>
      <c r="F302" s="118" t="s">
        <v>85</v>
      </c>
      <c r="G302" s="118" t="s">
        <v>85</v>
      </c>
      <c r="H302" s="118" t="s">
        <v>85</v>
      </c>
      <c r="I302" s="118" t="s">
        <v>85</v>
      </c>
      <c r="J302" s="118" t="s">
        <v>85</v>
      </c>
      <c r="K302" s="118" t="s">
        <v>85</v>
      </c>
      <c r="L302" s="118" t="s">
        <v>85</v>
      </c>
      <c r="M302" s="118" t="s">
        <v>85</v>
      </c>
      <c r="N302" s="118" t="s">
        <v>85</v>
      </c>
      <c r="O302" s="118" t="s">
        <v>85</v>
      </c>
      <c r="P302" s="118" t="s">
        <v>85</v>
      </c>
      <c r="Q302" s="118" t="s">
        <v>85</v>
      </c>
      <c r="R302" s="118" t="s">
        <v>85</v>
      </c>
      <c r="S302" s="7"/>
    </row>
    <row r="303" spans="1:19" ht="12.75">
      <c r="A303" s="63" t="s">
        <v>35</v>
      </c>
      <c r="B303" s="66"/>
      <c r="C303" s="22"/>
      <c r="D303" s="20"/>
      <c r="E303" s="41"/>
      <c r="F303" s="96">
        <f ca="1">SUM(G303:R303)</f>
        <v>948621.92247748992</v>
      </c>
      <c r="G303" s="96">
        <f t="shared" ref="G303:R303" ca="1" si="83">SUM(G299,G292,G287,G301)</f>
        <v>40824.433983005452</v>
      </c>
      <c r="H303" s="96">
        <f t="shared" ca="1" si="83"/>
        <v>76700.659074107491</v>
      </c>
      <c r="I303" s="96">
        <f t="shared" ca="1" si="83"/>
        <v>92242.727824036047</v>
      </c>
      <c r="J303" s="96">
        <f t="shared" ca="1" si="83"/>
        <v>87292.855851460918</v>
      </c>
      <c r="K303" s="96">
        <f t="shared" ca="1" si="83"/>
        <v>105946.0072962868</v>
      </c>
      <c r="L303" s="96">
        <f t="shared" ca="1" si="83"/>
        <v>90337.64174765315</v>
      </c>
      <c r="M303" s="96">
        <f t="shared" ca="1" si="83"/>
        <v>103245.63360644995</v>
      </c>
      <c r="N303" s="96">
        <f t="shared" ca="1" si="83"/>
        <v>69641.999989553617</v>
      </c>
      <c r="O303" s="96">
        <f t="shared" ca="1" si="83"/>
        <v>54946.350611557871</v>
      </c>
      <c r="P303" s="96">
        <f t="shared" ca="1" si="83"/>
        <v>41208.662300923475</v>
      </c>
      <c r="Q303" s="96">
        <f t="shared" ca="1" si="83"/>
        <v>90855.227406897611</v>
      </c>
      <c r="R303" s="96">
        <f t="shared" ca="1" si="83"/>
        <v>95379.722785557606</v>
      </c>
      <c r="S303" s="7"/>
    </row>
    <row r="304" spans="1:19" ht="12.75">
      <c r="A304" s="14"/>
      <c r="B304" s="66"/>
      <c r="C304" s="22"/>
      <c r="D304" s="20"/>
      <c r="E304" s="41"/>
      <c r="F304" s="91"/>
      <c r="G304" s="91"/>
      <c r="H304" s="91"/>
      <c r="I304" s="91"/>
      <c r="J304" s="91"/>
      <c r="K304" s="91"/>
      <c r="L304" s="91"/>
      <c r="M304" s="91"/>
      <c r="N304" s="91"/>
      <c r="O304" s="91"/>
      <c r="P304" s="91"/>
      <c r="Q304" s="91"/>
      <c r="R304" s="91"/>
      <c r="S304" s="7"/>
    </row>
    <row r="305" spans="1:19" ht="12.75">
      <c r="A305" s="63" t="s">
        <v>140</v>
      </c>
      <c r="B305" s="14"/>
      <c r="C305" s="22"/>
      <c r="D305" s="20"/>
      <c r="E305" s="41"/>
      <c r="F305" s="91"/>
      <c r="G305" s="91"/>
      <c r="H305" s="91"/>
      <c r="I305" s="91"/>
      <c r="J305" s="91"/>
      <c r="K305" s="91"/>
      <c r="L305" s="91"/>
      <c r="M305" s="91"/>
      <c r="N305" s="91"/>
      <c r="O305" s="91"/>
      <c r="P305" s="91"/>
      <c r="Q305" s="91"/>
      <c r="R305" s="91"/>
      <c r="S305" s="7"/>
    </row>
    <row r="306" spans="1:19" ht="12.75">
      <c r="A306" s="14"/>
      <c r="B306" s="14"/>
      <c r="C306" s="22" t="s">
        <v>40</v>
      </c>
      <c r="D306" s="20" t="s">
        <v>176</v>
      </c>
      <c r="E306" s="210">
        <f>VLOOKUP(D306,'Actual Factors'!$A$4:$B$9,2,FALSE)</f>
        <v>0.21074594232330676</v>
      </c>
      <c r="F306" s="91">
        <f t="shared" ref="F306:F314" si="84">SUM(G306:R306)</f>
        <v>109527.65501079771</v>
      </c>
      <c r="G306" s="98">
        <f>'Colstrip Unit #4'!C11*$E$306</f>
        <v>7196.3259385500005</v>
      </c>
      <c r="H306" s="98">
        <f>'Colstrip Unit #4'!D11*$E$306</f>
        <v>10362.632271226692</v>
      </c>
      <c r="I306" s="98">
        <f>'Colstrip Unit #4'!E11*$E$306</f>
        <v>11320.790417992674</v>
      </c>
      <c r="J306" s="98">
        <f>'Colstrip Unit #4'!F11*$E$306</f>
        <v>9165.6417126749402</v>
      </c>
      <c r="K306" s="98">
        <f>'Colstrip Unit #4'!G11*$E$306</f>
        <v>5622.9435663048689</v>
      </c>
      <c r="L306" s="98">
        <f>'Colstrip Unit #4'!H11*$E$306</f>
        <v>9477.3481128237017</v>
      </c>
      <c r="M306" s="98">
        <f>'Colstrip Unit #4'!I11*$E$306</f>
        <v>10745.924090585933</v>
      </c>
      <c r="N306" s="98">
        <f>'Colstrip Unit #4'!J11*$E$306</f>
        <v>8385.6218239366863</v>
      </c>
      <c r="O306" s="98">
        <f>'Colstrip Unit #4'!K11*$E$306</f>
        <v>8716.7222504302354</v>
      </c>
      <c r="P306" s="98">
        <f>'Colstrip Unit #4'!L11*$E$306</f>
        <v>7688.155245804458</v>
      </c>
      <c r="Q306" s="98">
        <f>'Colstrip Unit #4'!M11*$E$306</f>
        <v>10023.681538230878</v>
      </c>
      <c r="R306" s="98">
        <f>'Colstrip Unit #4'!N11*$E$306</f>
        <v>10821.868042236651</v>
      </c>
      <c r="S306" s="7"/>
    </row>
    <row r="307" spans="1:19" ht="12.75">
      <c r="A307" s="14"/>
      <c r="B307" s="14"/>
      <c r="C307" s="22" t="s">
        <v>41</v>
      </c>
      <c r="D307" s="211" t="s">
        <v>169</v>
      </c>
      <c r="E307" s="210">
        <f>VLOOKUP(D307,'Actual Factors'!$A$4:$B$9,2,FALSE)</f>
        <v>0</v>
      </c>
      <c r="F307" s="91">
        <f t="shared" ca="1" si="84"/>
        <v>0</v>
      </c>
      <c r="G307" s="98">
        <f ca="1">INDEX(OFFSET('Actual NPC (Total System)'!E$1,MATCH("NET SYSTEM LOAD",'Actual NPC (Total System)'!$A:$A,0),0,1000,1),MATCH($C307,OFFSET('Actual NPC (Total System)'!$C$1,MATCH("NET SYSTEM LOAD",'Actual NPC (Total System)'!$A:$A,0),0,1000,1),0),1)*$E307</f>
        <v>0</v>
      </c>
      <c r="H307" s="98">
        <f ca="1">INDEX(OFFSET('Actual NPC (Total System)'!F$1,MATCH("NET SYSTEM LOAD",'Actual NPC (Total System)'!$A:$A,0),0,1000,1),MATCH($C307,OFFSET('Actual NPC (Total System)'!$C$1,MATCH("NET SYSTEM LOAD",'Actual NPC (Total System)'!$A:$A,0),0,1000,1),0),1)*$E307</f>
        <v>0</v>
      </c>
      <c r="I307" s="98">
        <f ca="1">INDEX(OFFSET('Actual NPC (Total System)'!G$1,MATCH("NET SYSTEM LOAD",'Actual NPC (Total System)'!$A:$A,0),0,1000,1),MATCH($C307,OFFSET('Actual NPC (Total System)'!$C$1,MATCH("NET SYSTEM LOAD",'Actual NPC (Total System)'!$A:$A,0),0,1000,1),0),1)*$E307</f>
        <v>0</v>
      </c>
      <c r="J307" s="98">
        <f ca="1">INDEX(OFFSET('Actual NPC (Total System)'!H$1,MATCH("NET SYSTEM LOAD",'Actual NPC (Total System)'!$A:$A,0),0,1000,1),MATCH($C307,OFFSET('Actual NPC (Total System)'!$C$1,MATCH("NET SYSTEM LOAD",'Actual NPC (Total System)'!$A:$A,0),0,1000,1),0),1)*$E307</f>
        <v>0</v>
      </c>
      <c r="K307" s="98">
        <f ca="1">INDEX(OFFSET('Actual NPC (Total System)'!I$1,MATCH("NET SYSTEM LOAD",'Actual NPC (Total System)'!$A:$A,0),0,1000,1),MATCH($C307,OFFSET('Actual NPC (Total System)'!$C$1,MATCH("NET SYSTEM LOAD",'Actual NPC (Total System)'!$A:$A,0),0,1000,1),0),1)*$E307</f>
        <v>0</v>
      </c>
      <c r="L307" s="98">
        <f ca="1">INDEX(OFFSET('Actual NPC (Total System)'!J$1,MATCH("NET SYSTEM LOAD",'Actual NPC (Total System)'!$A:$A,0),0,1000,1),MATCH($C307,OFFSET('Actual NPC (Total System)'!$C$1,MATCH("NET SYSTEM LOAD",'Actual NPC (Total System)'!$A:$A,0),0,1000,1),0),1)*$E307</f>
        <v>0</v>
      </c>
      <c r="M307" s="98">
        <f ca="1">INDEX(OFFSET('Actual NPC (Total System)'!K$1,MATCH("NET SYSTEM LOAD",'Actual NPC (Total System)'!$A:$A,0),0,1000,1),MATCH($C307,OFFSET('Actual NPC (Total System)'!$C$1,MATCH("NET SYSTEM LOAD",'Actual NPC (Total System)'!$A:$A,0),0,1000,1),0),1)*$E307</f>
        <v>0</v>
      </c>
      <c r="N307" s="98">
        <f ca="1">INDEX(OFFSET('Actual NPC (Total System)'!L$1,MATCH("NET SYSTEM LOAD",'Actual NPC (Total System)'!$A:$A,0),0,1000,1),MATCH($C307,OFFSET('Actual NPC (Total System)'!$C$1,MATCH("NET SYSTEM LOAD",'Actual NPC (Total System)'!$A:$A,0),0,1000,1),0),1)*$E307</f>
        <v>0</v>
      </c>
      <c r="O307" s="98">
        <f ca="1">INDEX(OFFSET('Actual NPC (Total System)'!M$1,MATCH("NET SYSTEM LOAD",'Actual NPC (Total System)'!$A:$A,0),0,1000,1),MATCH($C307,OFFSET('Actual NPC (Total System)'!$C$1,MATCH("NET SYSTEM LOAD",'Actual NPC (Total System)'!$A:$A,0),0,1000,1),0),1)*$E307</f>
        <v>0</v>
      </c>
      <c r="P307" s="98">
        <f ca="1">INDEX(OFFSET('Actual NPC (Total System)'!N$1,MATCH("NET SYSTEM LOAD",'Actual NPC (Total System)'!$A:$A,0),0,1000,1),MATCH($C307,OFFSET('Actual NPC (Total System)'!$C$1,MATCH("NET SYSTEM LOAD",'Actual NPC (Total System)'!$A:$A,0),0,1000,1),0),1)*$E307</f>
        <v>0</v>
      </c>
      <c r="Q307" s="98">
        <f ca="1">INDEX(OFFSET('Actual NPC (Total System)'!O$1,MATCH("NET SYSTEM LOAD",'Actual NPC (Total System)'!$A:$A,0),0,1000,1),MATCH($C307,OFFSET('Actual NPC (Total System)'!$C$1,MATCH("NET SYSTEM LOAD",'Actual NPC (Total System)'!$A:$A,0),0,1000,1),0),1)*$E307</f>
        <v>0</v>
      </c>
      <c r="R307" s="98">
        <f ca="1">INDEX(OFFSET('Actual NPC (Total System)'!P$1,MATCH("NET SYSTEM LOAD",'Actual NPC (Total System)'!$A:$A,0),0,1000,1),MATCH($C307,OFFSET('Actual NPC (Total System)'!$C$1,MATCH("NET SYSTEM LOAD",'Actual NPC (Total System)'!$A:$A,0),0,1000,1),0),1)*$E307</f>
        <v>0</v>
      </c>
      <c r="S307" s="7"/>
    </row>
    <row r="308" spans="1:19" ht="12.75">
      <c r="A308" s="14"/>
      <c r="B308" s="14"/>
      <c r="C308" s="22" t="s">
        <v>42</v>
      </c>
      <c r="D308" s="211" t="s">
        <v>169</v>
      </c>
      <c r="E308" s="210">
        <f>VLOOKUP(D308,'Actual Factors'!$A$4:$B$9,2,FALSE)</f>
        <v>0</v>
      </c>
      <c r="F308" s="91">
        <f t="shared" ca="1" si="84"/>
        <v>0</v>
      </c>
      <c r="G308" s="98">
        <f ca="1">INDEX(OFFSET('Actual NPC (Total System)'!E$1,MATCH("NET SYSTEM LOAD",'Actual NPC (Total System)'!$A:$A,0),0,1000,1),MATCH($C308,OFFSET('Actual NPC (Total System)'!$C$1,MATCH("NET SYSTEM LOAD",'Actual NPC (Total System)'!$A:$A,0),0,1000,1),0),1)*$E308</f>
        <v>0</v>
      </c>
      <c r="H308" s="98">
        <f ca="1">INDEX(OFFSET('Actual NPC (Total System)'!F$1,MATCH("NET SYSTEM LOAD",'Actual NPC (Total System)'!$A:$A,0),0,1000,1),MATCH($C308,OFFSET('Actual NPC (Total System)'!$C$1,MATCH("NET SYSTEM LOAD",'Actual NPC (Total System)'!$A:$A,0),0,1000,1),0),1)*$E308</f>
        <v>0</v>
      </c>
      <c r="I308" s="98">
        <f ca="1">INDEX(OFFSET('Actual NPC (Total System)'!G$1,MATCH("NET SYSTEM LOAD",'Actual NPC (Total System)'!$A:$A,0),0,1000,1),MATCH($C308,OFFSET('Actual NPC (Total System)'!$C$1,MATCH("NET SYSTEM LOAD",'Actual NPC (Total System)'!$A:$A,0),0,1000,1),0),1)*$E308</f>
        <v>0</v>
      </c>
      <c r="J308" s="98">
        <f ca="1">INDEX(OFFSET('Actual NPC (Total System)'!H$1,MATCH("NET SYSTEM LOAD",'Actual NPC (Total System)'!$A:$A,0),0,1000,1),MATCH($C308,OFFSET('Actual NPC (Total System)'!$C$1,MATCH("NET SYSTEM LOAD",'Actual NPC (Total System)'!$A:$A,0),0,1000,1),0),1)*$E308</f>
        <v>0</v>
      </c>
      <c r="K308" s="98">
        <f ca="1">INDEX(OFFSET('Actual NPC (Total System)'!I$1,MATCH("NET SYSTEM LOAD",'Actual NPC (Total System)'!$A:$A,0),0,1000,1),MATCH($C308,OFFSET('Actual NPC (Total System)'!$C$1,MATCH("NET SYSTEM LOAD",'Actual NPC (Total System)'!$A:$A,0),0,1000,1),0),1)*$E308</f>
        <v>0</v>
      </c>
      <c r="L308" s="98">
        <f ca="1">INDEX(OFFSET('Actual NPC (Total System)'!J$1,MATCH("NET SYSTEM LOAD",'Actual NPC (Total System)'!$A:$A,0),0,1000,1),MATCH($C308,OFFSET('Actual NPC (Total System)'!$C$1,MATCH("NET SYSTEM LOAD",'Actual NPC (Total System)'!$A:$A,0),0,1000,1),0),1)*$E308</f>
        <v>0</v>
      </c>
      <c r="M308" s="98">
        <f ca="1">INDEX(OFFSET('Actual NPC (Total System)'!K$1,MATCH("NET SYSTEM LOAD",'Actual NPC (Total System)'!$A:$A,0),0,1000,1),MATCH($C308,OFFSET('Actual NPC (Total System)'!$C$1,MATCH("NET SYSTEM LOAD",'Actual NPC (Total System)'!$A:$A,0),0,1000,1),0),1)*$E308</f>
        <v>0</v>
      </c>
      <c r="N308" s="98">
        <f ca="1">INDEX(OFFSET('Actual NPC (Total System)'!L$1,MATCH("NET SYSTEM LOAD",'Actual NPC (Total System)'!$A:$A,0),0,1000,1),MATCH($C308,OFFSET('Actual NPC (Total System)'!$C$1,MATCH("NET SYSTEM LOAD",'Actual NPC (Total System)'!$A:$A,0),0,1000,1),0),1)*$E308</f>
        <v>0</v>
      </c>
      <c r="O308" s="98">
        <f ca="1">INDEX(OFFSET('Actual NPC (Total System)'!M$1,MATCH("NET SYSTEM LOAD",'Actual NPC (Total System)'!$A:$A,0),0,1000,1),MATCH($C308,OFFSET('Actual NPC (Total System)'!$C$1,MATCH("NET SYSTEM LOAD",'Actual NPC (Total System)'!$A:$A,0),0,1000,1),0),1)*$E308</f>
        <v>0</v>
      </c>
      <c r="P308" s="98">
        <f ca="1">INDEX(OFFSET('Actual NPC (Total System)'!N$1,MATCH("NET SYSTEM LOAD",'Actual NPC (Total System)'!$A:$A,0),0,1000,1),MATCH($C308,OFFSET('Actual NPC (Total System)'!$C$1,MATCH("NET SYSTEM LOAD",'Actual NPC (Total System)'!$A:$A,0),0,1000,1),0),1)*$E308</f>
        <v>0</v>
      </c>
      <c r="Q308" s="98">
        <f ca="1">INDEX(OFFSET('Actual NPC (Total System)'!O$1,MATCH("NET SYSTEM LOAD",'Actual NPC (Total System)'!$A:$A,0),0,1000,1),MATCH($C308,OFFSET('Actual NPC (Total System)'!$C$1,MATCH("NET SYSTEM LOAD",'Actual NPC (Total System)'!$A:$A,0),0,1000,1),0),1)*$E308</f>
        <v>0</v>
      </c>
      <c r="R308" s="98">
        <f ca="1">INDEX(OFFSET('Actual NPC (Total System)'!P$1,MATCH("NET SYSTEM LOAD",'Actual NPC (Total System)'!$A:$A,0),0,1000,1),MATCH($C308,OFFSET('Actual NPC (Total System)'!$C$1,MATCH("NET SYSTEM LOAD",'Actual NPC (Total System)'!$A:$A,0),0,1000,1),0),1)*$E308</f>
        <v>0</v>
      </c>
      <c r="S308" s="7"/>
    </row>
    <row r="309" spans="1:19" ht="12.75">
      <c r="A309" s="14"/>
      <c r="B309" s="14"/>
      <c r="C309" s="22" t="s">
        <v>43</v>
      </c>
      <c r="D309" s="211" t="s">
        <v>169</v>
      </c>
      <c r="E309" s="210">
        <f>VLOOKUP(D309,'Actual Factors'!$A$4:$B$9,2,FALSE)</f>
        <v>0</v>
      </c>
      <c r="F309" s="91">
        <f t="shared" ca="1" si="84"/>
        <v>0</v>
      </c>
      <c r="G309" s="98">
        <f ca="1">INDEX(OFFSET('Actual NPC (Total System)'!E$1,MATCH("NET SYSTEM LOAD",'Actual NPC (Total System)'!$A:$A,0),0,1000,1),MATCH($C309,OFFSET('Actual NPC (Total System)'!$C$1,MATCH("NET SYSTEM LOAD",'Actual NPC (Total System)'!$A:$A,0),0,1000,1),0),1)*$E309</f>
        <v>0</v>
      </c>
      <c r="H309" s="98">
        <f ca="1">INDEX(OFFSET('Actual NPC (Total System)'!F$1,MATCH("NET SYSTEM LOAD",'Actual NPC (Total System)'!$A:$A,0),0,1000,1),MATCH($C309,OFFSET('Actual NPC (Total System)'!$C$1,MATCH("NET SYSTEM LOAD",'Actual NPC (Total System)'!$A:$A,0),0,1000,1),0),1)*$E309</f>
        <v>0</v>
      </c>
      <c r="I309" s="98">
        <f ca="1">INDEX(OFFSET('Actual NPC (Total System)'!G$1,MATCH("NET SYSTEM LOAD",'Actual NPC (Total System)'!$A:$A,0),0,1000,1),MATCH($C309,OFFSET('Actual NPC (Total System)'!$C$1,MATCH("NET SYSTEM LOAD",'Actual NPC (Total System)'!$A:$A,0),0,1000,1),0),1)*$E309</f>
        <v>0</v>
      </c>
      <c r="J309" s="98">
        <f ca="1">INDEX(OFFSET('Actual NPC (Total System)'!H$1,MATCH("NET SYSTEM LOAD",'Actual NPC (Total System)'!$A:$A,0),0,1000,1),MATCH($C309,OFFSET('Actual NPC (Total System)'!$C$1,MATCH("NET SYSTEM LOAD",'Actual NPC (Total System)'!$A:$A,0),0,1000,1),0),1)*$E309</f>
        <v>0</v>
      </c>
      <c r="K309" s="98">
        <f ca="1">INDEX(OFFSET('Actual NPC (Total System)'!I$1,MATCH("NET SYSTEM LOAD",'Actual NPC (Total System)'!$A:$A,0),0,1000,1),MATCH($C309,OFFSET('Actual NPC (Total System)'!$C$1,MATCH("NET SYSTEM LOAD",'Actual NPC (Total System)'!$A:$A,0),0,1000,1),0),1)*$E309</f>
        <v>0</v>
      </c>
      <c r="L309" s="98">
        <f ca="1">INDEX(OFFSET('Actual NPC (Total System)'!J$1,MATCH("NET SYSTEM LOAD",'Actual NPC (Total System)'!$A:$A,0),0,1000,1),MATCH($C309,OFFSET('Actual NPC (Total System)'!$C$1,MATCH("NET SYSTEM LOAD",'Actual NPC (Total System)'!$A:$A,0),0,1000,1),0),1)*$E309</f>
        <v>0</v>
      </c>
      <c r="M309" s="98">
        <f ca="1">INDEX(OFFSET('Actual NPC (Total System)'!K$1,MATCH("NET SYSTEM LOAD",'Actual NPC (Total System)'!$A:$A,0),0,1000,1),MATCH($C309,OFFSET('Actual NPC (Total System)'!$C$1,MATCH("NET SYSTEM LOAD",'Actual NPC (Total System)'!$A:$A,0),0,1000,1),0),1)*$E309</f>
        <v>0</v>
      </c>
      <c r="N309" s="98">
        <f ca="1">INDEX(OFFSET('Actual NPC (Total System)'!L$1,MATCH("NET SYSTEM LOAD",'Actual NPC (Total System)'!$A:$A,0),0,1000,1),MATCH($C309,OFFSET('Actual NPC (Total System)'!$C$1,MATCH("NET SYSTEM LOAD",'Actual NPC (Total System)'!$A:$A,0),0,1000,1),0),1)*$E309</f>
        <v>0</v>
      </c>
      <c r="O309" s="98">
        <f ca="1">INDEX(OFFSET('Actual NPC (Total System)'!M$1,MATCH("NET SYSTEM LOAD",'Actual NPC (Total System)'!$A:$A,0),0,1000,1),MATCH($C309,OFFSET('Actual NPC (Total System)'!$C$1,MATCH("NET SYSTEM LOAD",'Actual NPC (Total System)'!$A:$A,0),0,1000,1),0),1)*$E309</f>
        <v>0</v>
      </c>
      <c r="P309" s="98">
        <f ca="1">INDEX(OFFSET('Actual NPC (Total System)'!N$1,MATCH("NET SYSTEM LOAD",'Actual NPC (Total System)'!$A:$A,0),0,1000,1),MATCH($C309,OFFSET('Actual NPC (Total System)'!$C$1,MATCH("NET SYSTEM LOAD",'Actual NPC (Total System)'!$A:$A,0),0,1000,1),0),1)*$E309</f>
        <v>0</v>
      </c>
      <c r="Q309" s="98">
        <f ca="1">INDEX(OFFSET('Actual NPC (Total System)'!O$1,MATCH("NET SYSTEM LOAD",'Actual NPC (Total System)'!$A:$A,0),0,1000,1),MATCH($C309,OFFSET('Actual NPC (Total System)'!$C$1,MATCH("NET SYSTEM LOAD",'Actual NPC (Total System)'!$A:$A,0),0,1000,1),0),1)*$E309</f>
        <v>0</v>
      </c>
      <c r="R309" s="98">
        <f ca="1">INDEX(OFFSET('Actual NPC (Total System)'!P$1,MATCH("NET SYSTEM LOAD",'Actual NPC (Total System)'!$A:$A,0),0,1000,1),MATCH($C309,OFFSET('Actual NPC (Total System)'!$C$1,MATCH("NET SYSTEM LOAD",'Actual NPC (Total System)'!$A:$A,0),0,1000,1),0),1)*$E309</f>
        <v>0</v>
      </c>
      <c r="S309" s="7"/>
    </row>
    <row r="310" spans="1:19" ht="12.75">
      <c r="A310" s="14"/>
      <c r="B310" s="14"/>
      <c r="C310" s="22" t="s">
        <v>44</v>
      </c>
      <c r="D310" s="211" t="s">
        <v>169</v>
      </c>
      <c r="E310" s="210">
        <f>VLOOKUP(D310,'Actual Factors'!$A$4:$B$9,2,FALSE)</f>
        <v>0</v>
      </c>
      <c r="F310" s="91">
        <f t="shared" ca="1" si="84"/>
        <v>0</v>
      </c>
      <c r="G310" s="98">
        <f ca="1">INDEX(OFFSET('Actual NPC (Total System)'!E$1,MATCH("NET SYSTEM LOAD",'Actual NPC (Total System)'!$A:$A,0),0,1000,1),MATCH($C310,OFFSET('Actual NPC (Total System)'!$C$1,MATCH("NET SYSTEM LOAD",'Actual NPC (Total System)'!$A:$A,0),0,1000,1),0),1)*$E310</f>
        <v>0</v>
      </c>
      <c r="H310" s="98">
        <f ca="1">INDEX(OFFSET('Actual NPC (Total System)'!F$1,MATCH("NET SYSTEM LOAD",'Actual NPC (Total System)'!$A:$A,0),0,1000,1),MATCH($C310,OFFSET('Actual NPC (Total System)'!$C$1,MATCH("NET SYSTEM LOAD",'Actual NPC (Total System)'!$A:$A,0),0,1000,1),0),1)*$E310</f>
        <v>0</v>
      </c>
      <c r="I310" s="98">
        <f ca="1">INDEX(OFFSET('Actual NPC (Total System)'!G$1,MATCH("NET SYSTEM LOAD",'Actual NPC (Total System)'!$A:$A,0),0,1000,1),MATCH($C310,OFFSET('Actual NPC (Total System)'!$C$1,MATCH("NET SYSTEM LOAD",'Actual NPC (Total System)'!$A:$A,0),0,1000,1),0),1)*$E310</f>
        <v>0</v>
      </c>
      <c r="J310" s="98">
        <f ca="1">INDEX(OFFSET('Actual NPC (Total System)'!H$1,MATCH("NET SYSTEM LOAD",'Actual NPC (Total System)'!$A:$A,0),0,1000,1),MATCH($C310,OFFSET('Actual NPC (Total System)'!$C$1,MATCH("NET SYSTEM LOAD",'Actual NPC (Total System)'!$A:$A,0),0,1000,1),0),1)*$E310</f>
        <v>0</v>
      </c>
      <c r="K310" s="98">
        <f ca="1">INDEX(OFFSET('Actual NPC (Total System)'!I$1,MATCH("NET SYSTEM LOAD",'Actual NPC (Total System)'!$A:$A,0),0,1000,1),MATCH($C310,OFFSET('Actual NPC (Total System)'!$C$1,MATCH("NET SYSTEM LOAD",'Actual NPC (Total System)'!$A:$A,0),0,1000,1),0),1)*$E310</f>
        <v>0</v>
      </c>
      <c r="L310" s="98">
        <f ca="1">INDEX(OFFSET('Actual NPC (Total System)'!J$1,MATCH("NET SYSTEM LOAD",'Actual NPC (Total System)'!$A:$A,0),0,1000,1),MATCH($C310,OFFSET('Actual NPC (Total System)'!$C$1,MATCH("NET SYSTEM LOAD",'Actual NPC (Total System)'!$A:$A,0),0,1000,1),0),1)*$E310</f>
        <v>0</v>
      </c>
      <c r="M310" s="98">
        <f ca="1">INDEX(OFFSET('Actual NPC (Total System)'!K$1,MATCH("NET SYSTEM LOAD",'Actual NPC (Total System)'!$A:$A,0),0,1000,1),MATCH($C310,OFFSET('Actual NPC (Total System)'!$C$1,MATCH("NET SYSTEM LOAD",'Actual NPC (Total System)'!$A:$A,0),0,1000,1),0),1)*$E310</f>
        <v>0</v>
      </c>
      <c r="N310" s="98">
        <f ca="1">INDEX(OFFSET('Actual NPC (Total System)'!L$1,MATCH("NET SYSTEM LOAD",'Actual NPC (Total System)'!$A:$A,0),0,1000,1),MATCH($C310,OFFSET('Actual NPC (Total System)'!$C$1,MATCH("NET SYSTEM LOAD",'Actual NPC (Total System)'!$A:$A,0),0,1000,1),0),1)*$E310</f>
        <v>0</v>
      </c>
      <c r="O310" s="98">
        <f ca="1">INDEX(OFFSET('Actual NPC (Total System)'!M$1,MATCH("NET SYSTEM LOAD",'Actual NPC (Total System)'!$A:$A,0),0,1000,1),MATCH($C310,OFFSET('Actual NPC (Total System)'!$C$1,MATCH("NET SYSTEM LOAD",'Actual NPC (Total System)'!$A:$A,0),0,1000,1),0),1)*$E310</f>
        <v>0</v>
      </c>
      <c r="P310" s="98">
        <f ca="1">INDEX(OFFSET('Actual NPC (Total System)'!N$1,MATCH("NET SYSTEM LOAD",'Actual NPC (Total System)'!$A:$A,0),0,1000,1),MATCH($C310,OFFSET('Actual NPC (Total System)'!$C$1,MATCH("NET SYSTEM LOAD",'Actual NPC (Total System)'!$A:$A,0),0,1000,1),0),1)*$E310</f>
        <v>0</v>
      </c>
      <c r="Q310" s="98">
        <f ca="1">INDEX(OFFSET('Actual NPC (Total System)'!O$1,MATCH("NET SYSTEM LOAD",'Actual NPC (Total System)'!$A:$A,0),0,1000,1),MATCH($C310,OFFSET('Actual NPC (Total System)'!$C$1,MATCH("NET SYSTEM LOAD",'Actual NPC (Total System)'!$A:$A,0),0,1000,1),0),1)*$E310</f>
        <v>0</v>
      </c>
      <c r="R310" s="98">
        <f ca="1">INDEX(OFFSET('Actual NPC (Total System)'!P$1,MATCH("NET SYSTEM LOAD",'Actual NPC (Total System)'!$A:$A,0),0,1000,1),MATCH($C310,OFFSET('Actual NPC (Total System)'!$C$1,MATCH("NET SYSTEM LOAD",'Actual NPC (Total System)'!$A:$A,0),0,1000,1),0),1)*$E310</f>
        <v>0</v>
      </c>
      <c r="S310" s="7"/>
    </row>
    <row r="311" spans="1:19" ht="12.75">
      <c r="A311" s="14"/>
      <c r="B311" s="14"/>
      <c r="C311" s="22" t="s">
        <v>45</v>
      </c>
      <c r="D311" s="211" t="s">
        <v>169</v>
      </c>
      <c r="E311" s="210">
        <f>VLOOKUP(D311,'Actual Factors'!$A$4:$B$9,2,FALSE)</f>
        <v>0</v>
      </c>
      <c r="F311" s="91">
        <f t="shared" ca="1" si="84"/>
        <v>0</v>
      </c>
      <c r="G311" s="98">
        <f ca="1">INDEX(OFFSET('Actual NPC (Total System)'!E$1,MATCH("NET SYSTEM LOAD",'Actual NPC (Total System)'!$A:$A,0),0,1000,1),MATCH($C311,OFFSET('Actual NPC (Total System)'!$C$1,MATCH("NET SYSTEM LOAD",'Actual NPC (Total System)'!$A:$A,0),0,1000,1),0),1)*$E311</f>
        <v>0</v>
      </c>
      <c r="H311" s="98">
        <f ca="1">INDEX(OFFSET('Actual NPC (Total System)'!F$1,MATCH("NET SYSTEM LOAD",'Actual NPC (Total System)'!$A:$A,0),0,1000,1),MATCH($C311,OFFSET('Actual NPC (Total System)'!$C$1,MATCH("NET SYSTEM LOAD",'Actual NPC (Total System)'!$A:$A,0),0,1000,1),0),1)*$E311</f>
        <v>0</v>
      </c>
      <c r="I311" s="98">
        <f ca="1">INDEX(OFFSET('Actual NPC (Total System)'!G$1,MATCH("NET SYSTEM LOAD",'Actual NPC (Total System)'!$A:$A,0),0,1000,1),MATCH($C311,OFFSET('Actual NPC (Total System)'!$C$1,MATCH("NET SYSTEM LOAD",'Actual NPC (Total System)'!$A:$A,0),0,1000,1),0),1)*$E311</f>
        <v>0</v>
      </c>
      <c r="J311" s="98">
        <f ca="1">INDEX(OFFSET('Actual NPC (Total System)'!H$1,MATCH("NET SYSTEM LOAD",'Actual NPC (Total System)'!$A:$A,0),0,1000,1),MATCH($C311,OFFSET('Actual NPC (Total System)'!$C$1,MATCH("NET SYSTEM LOAD",'Actual NPC (Total System)'!$A:$A,0),0,1000,1),0),1)*$E311</f>
        <v>0</v>
      </c>
      <c r="K311" s="98">
        <f ca="1">INDEX(OFFSET('Actual NPC (Total System)'!I$1,MATCH("NET SYSTEM LOAD",'Actual NPC (Total System)'!$A:$A,0),0,1000,1),MATCH($C311,OFFSET('Actual NPC (Total System)'!$C$1,MATCH("NET SYSTEM LOAD",'Actual NPC (Total System)'!$A:$A,0),0,1000,1),0),1)*$E311</f>
        <v>0</v>
      </c>
      <c r="L311" s="98">
        <f ca="1">INDEX(OFFSET('Actual NPC (Total System)'!J$1,MATCH("NET SYSTEM LOAD",'Actual NPC (Total System)'!$A:$A,0),0,1000,1),MATCH($C311,OFFSET('Actual NPC (Total System)'!$C$1,MATCH("NET SYSTEM LOAD",'Actual NPC (Total System)'!$A:$A,0),0,1000,1),0),1)*$E311</f>
        <v>0</v>
      </c>
      <c r="M311" s="98">
        <f ca="1">INDEX(OFFSET('Actual NPC (Total System)'!K$1,MATCH("NET SYSTEM LOAD",'Actual NPC (Total System)'!$A:$A,0),0,1000,1),MATCH($C311,OFFSET('Actual NPC (Total System)'!$C$1,MATCH("NET SYSTEM LOAD",'Actual NPC (Total System)'!$A:$A,0),0,1000,1),0),1)*$E311</f>
        <v>0</v>
      </c>
      <c r="N311" s="98">
        <f ca="1">INDEX(OFFSET('Actual NPC (Total System)'!L$1,MATCH("NET SYSTEM LOAD",'Actual NPC (Total System)'!$A:$A,0),0,1000,1),MATCH($C311,OFFSET('Actual NPC (Total System)'!$C$1,MATCH("NET SYSTEM LOAD",'Actual NPC (Total System)'!$A:$A,0),0,1000,1),0),1)*$E311</f>
        <v>0</v>
      </c>
      <c r="O311" s="98">
        <f ca="1">INDEX(OFFSET('Actual NPC (Total System)'!M$1,MATCH("NET SYSTEM LOAD",'Actual NPC (Total System)'!$A:$A,0),0,1000,1),MATCH($C311,OFFSET('Actual NPC (Total System)'!$C$1,MATCH("NET SYSTEM LOAD",'Actual NPC (Total System)'!$A:$A,0),0,1000,1),0),1)*$E311</f>
        <v>0</v>
      </c>
      <c r="P311" s="98">
        <f ca="1">INDEX(OFFSET('Actual NPC (Total System)'!N$1,MATCH("NET SYSTEM LOAD",'Actual NPC (Total System)'!$A:$A,0),0,1000,1),MATCH($C311,OFFSET('Actual NPC (Total System)'!$C$1,MATCH("NET SYSTEM LOAD",'Actual NPC (Total System)'!$A:$A,0),0,1000,1),0),1)*$E311</f>
        <v>0</v>
      </c>
      <c r="Q311" s="98">
        <f ca="1">INDEX(OFFSET('Actual NPC (Total System)'!O$1,MATCH("NET SYSTEM LOAD",'Actual NPC (Total System)'!$A:$A,0),0,1000,1),MATCH($C311,OFFSET('Actual NPC (Total System)'!$C$1,MATCH("NET SYSTEM LOAD",'Actual NPC (Total System)'!$A:$A,0),0,1000,1),0),1)*$E311</f>
        <v>0</v>
      </c>
      <c r="R311" s="98">
        <f ca="1">INDEX(OFFSET('Actual NPC (Total System)'!P$1,MATCH("NET SYSTEM LOAD",'Actual NPC (Total System)'!$A:$A,0),0,1000,1),MATCH($C311,OFFSET('Actual NPC (Total System)'!$C$1,MATCH("NET SYSTEM LOAD",'Actual NPC (Total System)'!$A:$A,0),0,1000,1),0),1)*$E311</f>
        <v>0</v>
      </c>
      <c r="S311" s="7"/>
    </row>
    <row r="312" spans="1:19" ht="12.75">
      <c r="A312" s="14"/>
      <c r="B312" s="14"/>
      <c r="C312" s="22" t="s">
        <v>46</v>
      </c>
      <c r="D312" s="20" t="s">
        <v>176</v>
      </c>
      <c r="E312" s="210">
        <f>VLOOKUP(D312,'Actual Factors'!$A$4:$B$9,2,FALSE)</f>
        <v>0.21074594232330676</v>
      </c>
      <c r="F312" s="91">
        <f ca="1">SUM(G312:R312)</f>
        <v>1280378.121255673</v>
      </c>
      <c r="G312" s="98">
        <f ca="1">INDEX(OFFSET('Actual NPC (Total System)'!E$1,MATCH("NET SYSTEM LOAD",'Actual NPC (Total System)'!$A:$A,0),0,1000,1),MATCH($C312,OFFSET('Actual NPC (Total System)'!$C$1,MATCH("NET SYSTEM LOAD",'Actual NPC (Total System)'!$A:$A,0),0,1000,1),0),1)*$E312</f>
        <v>129666.07742514565</v>
      </c>
      <c r="H312" s="98">
        <f ca="1">INDEX(OFFSET('Actual NPC (Total System)'!F$1,MATCH("NET SYSTEM LOAD",'Actual NPC (Total System)'!$A:$A,0),0,1000,1),MATCH($C312,OFFSET('Actual NPC (Total System)'!$C$1,MATCH("NET SYSTEM LOAD",'Actual NPC (Total System)'!$A:$A,0),0,1000,1),0),1)*$E312</f>
        <v>43203.9719059895</v>
      </c>
      <c r="I312" s="98">
        <f ca="1">INDEX(OFFSET('Actual NPC (Total System)'!G$1,MATCH("NET SYSTEM LOAD",'Actual NPC (Total System)'!$A:$A,0),0,1000,1),MATCH($C312,OFFSET('Actual NPC (Total System)'!$C$1,MATCH("NET SYSTEM LOAD",'Actual NPC (Total System)'!$A:$A,0),0,1000,1),0),1)*$E312</f>
        <v>40027.609063292628</v>
      </c>
      <c r="J312" s="98">
        <f ca="1">INDEX(OFFSET('Actual NPC (Total System)'!H$1,MATCH("NET SYSTEM LOAD",'Actual NPC (Total System)'!$A:$A,0),0,1000,1),MATCH($C312,OFFSET('Actual NPC (Total System)'!$C$1,MATCH("NET SYSTEM LOAD",'Actual NPC (Total System)'!$A:$A,0),0,1000,1),0),1)*$E312</f>
        <v>21931.908725701884</v>
      </c>
      <c r="K312" s="98">
        <f ca="1">INDEX(OFFSET('Actual NPC (Total System)'!I$1,MATCH("NET SYSTEM LOAD",'Actual NPC (Total System)'!$A:$A,0),0,1000,1),MATCH($C312,OFFSET('Actual NPC (Total System)'!$C$1,MATCH("NET SYSTEM LOAD",'Actual NPC (Total System)'!$A:$A,0),0,1000,1),0),1)*$E312</f>
        <v>48877.252673332914</v>
      </c>
      <c r="L312" s="98">
        <f ca="1">INDEX(OFFSET('Actual NPC (Total System)'!J$1,MATCH("NET SYSTEM LOAD",'Actual NPC (Total System)'!$A:$A,0),0,1000,1),MATCH($C312,OFFSET('Actual NPC (Total System)'!$C$1,MATCH("NET SYSTEM LOAD",'Actual NPC (Total System)'!$A:$A,0),0,1000,1),0),1)*$E312</f>
        <v>107887.80249139744</v>
      </c>
      <c r="M312" s="98">
        <f ca="1">INDEX(OFFSET('Actual NPC (Total System)'!K$1,MATCH("NET SYSTEM LOAD",'Actual NPC (Total System)'!$A:$A,0),0,1000,1),MATCH($C312,OFFSET('Actual NPC (Total System)'!$C$1,MATCH("NET SYSTEM LOAD",'Actual NPC (Total System)'!$A:$A,0),0,1000,1),0),1)*$E312</f>
        <v>160878.60521293903</v>
      </c>
      <c r="N312" s="98">
        <f ca="1">INDEX(OFFSET('Actual NPC (Total System)'!L$1,MATCH("NET SYSTEM LOAD",'Actual NPC (Total System)'!$A:$A,0),0,1000,1),MATCH($C312,OFFSET('Actual NPC (Total System)'!$C$1,MATCH("NET SYSTEM LOAD",'Actual NPC (Total System)'!$A:$A,0),0,1000,1),0),1)*$E312</f>
        <v>174573.0872910498</v>
      </c>
      <c r="O312" s="98">
        <f ca="1">INDEX(OFFSET('Actual NPC (Total System)'!M$1,MATCH("NET SYSTEM LOAD",'Actual NPC (Total System)'!$A:$A,0),0,1000,1),MATCH($C312,OFFSET('Actual NPC (Total System)'!$C$1,MATCH("NET SYSTEM LOAD",'Actual NPC (Total System)'!$A:$A,0),0,1000,1),0),1)*$E312</f>
        <v>140265.12310241157</v>
      </c>
      <c r="P312" s="98">
        <f ca="1">INDEX(OFFSET('Actual NPC (Total System)'!N$1,MATCH("NET SYSTEM LOAD",'Actual NPC (Total System)'!$A:$A,0),0,1000,1),MATCH($C312,OFFSET('Actual NPC (Total System)'!$C$1,MATCH("NET SYSTEM LOAD",'Actual NPC (Total System)'!$A:$A,0),0,1000,1),0),1)*$E312</f>
        <v>173699.54536011966</v>
      </c>
      <c r="Q312" s="98">
        <f ca="1">INDEX(OFFSET('Actual NPC (Total System)'!O$1,MATCH("NET SYSTEM LOAD",'Actual NPC (Total System)'!$A:$A,0),0,1000,1),MATCH($C312,OFFSET('Actual NPC (Total System)'!$C$1,MATCH("NET SYSTEM LOAD",'Actual NPC (Total System)'!$A:$A,0),0,1000,1),0),1)*$E312</f>
        <v>112439.07186181158</v>
      </c>
      <c r="R312" s="98">
        <f ca="1">INDEX(OFFSET('Actual NPC (Total System)'!P$1,MATCH("NET SYSTEM LOAD",'Actual NPC (Total System)'!$A:$A,0),0,1000,1),MATCH($C312,OFFSET('Actual NPC (Total System)'!$C$1,MATCH("NET SYSTEM LOAD",'Actual NPC (Total System)'!$A:$A,0),0,1000,1),0),1)*$E312</f>
        <v>126928.0661424812</v>
      </c>
      <c r="S312" s="7"/>
    </row>
    <row r="313" spans="1:19" ht="12.75">
      <c r="A313" s="14"/>
      <c r="B313" s="14"/>
      <c r="C313" s="22" t="s">
        <v>149</v>
      </c>
      <c r="D313" s="211" t="s">
        <v>169</v>
      </c>
      <c r="E313" s="210">
        <f>VLOOKUP(D313,'Actual Factors'!$A$4:$B$9,2,FALSE)</f>
        <v>0</v>
      </c>
      <c r="F313" s="91">
        <f t="shared" ref="F313" ca="1" si="85">SUM(G313:R313)</f>
        <v>0</v>
      </c>
      <c r="G313" s="98">
        <f ca="1">INDEX(OFFSET('Actual NPC (Total System)'!E$1,MATCH("NET SYSTEM LOAD",'Actual NPC (Total System)'!$A:$A,0),0,1000,1),MATCH($C313,OFFSET('Actual NPC (Total System)'!$C$1,MATCH("NET SYSTEM LOAD",'Actual NPC (Total System)'!$A:$A,0),0,1000,1),0),1)*$E313</f>
        <v>0</v>
      </c>
      <c r="H313" s="98">
        <f ca="1">INDEX(OFFSET('Actual NPC (Total System)'!F$1,MATCH("NET SYSTEM LOAD",'Actual NPC (Total System)'!$A:$A,0),0,1000,1),MATCH($C313,OFFSET('Actual NPC (Total System)'!$C$1,MATCH("NET SYSTEM LOAD",'Actual NPC (Total System)'!$A:$A,0),0,1000,1),0),1)*$E313</f>
        <v>0</v>
      </c>
      <c r="I313" s="98">
        <f ca="1">INDEX(OFFSET('Actual NPC (Total System)'!G$1,MATCH("NET SYSTEM LOAD",'Actual NPC (Total System)'!$A:$A,0),0,1000,1),MATCH($C313,OFFSET('Actual NPC (Total System)'!$C$1,MATCH("NET SYSTEM LOAD",'Actual NPC (Total System)'!$A:$A,0),0,1000,1),0),1)*$E313</f>
        <v>0</v>
      </c>
      <c r="J313" s="98">
        <f ca="1">INDEX(OFFSET('Actual NPC (Total System)'!H$1,MATCH("NET SYSTEM LOAD",'Actual NPC (Total System)'!$A:$A,0),0,1000,1),MATCH($C313,OFFSET('Actual NPC (Total System)'!$C$1,MATCH("NET SYSTEM LOAD",'Actual NPC (Total System)'!$A:$A,0),0,1000,1),0),1)*$E313</f>
        <v>0</v>
      </c>
      <c r="K313" s="98">
        <f ca="1">INDEX(OFFSET('Actual NPC (Total System)'!I$1,MATCH("NET SYSTEM LOAD",'Actual NPC (Total System)'!$A:$A,0),0,1000,1),MATCH($C313,OFFSET('Actual NPC (Total System)'!$C$1,MATCH("NET SYSTEM LOAD",'Actual NPC (Total System)'!$A:$A,0),0,1000,1),0),1)*$E313</f>
        <v>0</v>
      </c>
      <c r="L313" s="98">
        <f ca="1">INDEX(OFFSET('Actual NPC (Total System)'!J$1,MATCH("NET SYSTEM LOAD",'Actual NPC (Total System)'!$A:$A,0),0,1000,1),MATCH($C313,OFFSET('Actual NPC (Total System)'!$C$1,MATCH("NET SYSTEM LOAD",'Actual NPC (Total System)'!$A:$A,0),0,1000,1),0),1)*$E313</f>
        <v>0</v>
      </c>
      <c r="M313" s="98">
        <f ca="1">INDEX(OFFSET('Actual NPC (Total System)'!K$1,MATCH("NET SYSTEM LOAD",'Actual NPC (Total System)'!$A:$A,0),0,1000,1),MATCH($C313,OFFSET('Actual NPC (Total System)'!$C$1,MATCH("NET SYSTEM LOAD",'Actual NPC (Total System)'!$A:$A,0),0,1000,1),0),1)*$E313</f>
        <v>0</v>
      </c>
      <c r="N313" s="98">
        <f ca="1">INDEX(OFFSET('Actual NPC (Total System)'!L$1,MATCH("NET SYSTEM LOAD",'Actual NPC (Total System)'!$A:$A,0),0,1000,1),MATCH($C313,OFFSET('Actual NPC (Total System)'!$C$1,MATCH("NET SYSTEM LOAD",'Actual NPC (Total System)'!$A:$A,0),0,1000,1),0),1)*$E313</f>
        <v>0</v>
      </c>
      <c r="O313" s="98">
        <f ca="1">INDEX(OFFSET('Actual NPC (Total System)'!M$1,MATCH("NET SYSTEM LOAD",'Actual NPC (Total System)'!$A:$A,0),0,1000,1),MATCH($C313,OFFSET('Actual NPC (Total System)'!$C$1,MATCH("NET SYSTEM LOAD",'Actual NPC (Total System)'!$A:$A,0),0,1000,1),0),1)*$E313</f>
        <v>0</v>
      </c>
      <c r="P313" s="98">
        <f ca="1">INDEX(OFFSET('Actual NPC (Total System)'!N$1,MATCH("NET SYSTEM LOAD",'Actual NPC (Total System)'!$A:$A,0),0,1000,1),MATCH($C313,OFFSET('Actual NPC (Total System)'!$C$1,MATCH("NET SYSTEM LOAD",'Actual NPC (Total System)'!$A:$A,0),0,1000,1),0),1)*$E313</f>
        <v>0</v>
      </c>
      <c r="Q313" s="98">
        <f ca="1">INDEX(OFFSET('Actual NPC (Total System)'!O$1,MATCH("NET SYSTEM LOAD",'Actual NPC (Total System)'!$A:$A,0),0,1000,1),MATCH($C313,OFFSET('Actual NPC (Total System)'!$C$1,MATCH("NET SYSTEM LOAD",'Actual NPC (Total System)'!$A:$A,0),0,1000,1),0),1)*$E313</f>
        <v>0</v>
      </c>
      <c r="R313" s="98">
        <f ca="1">INDEX(OFFSET('Actual NPC (Total System)'!P$1,MATCH("NET SYSTEM LOAD",'Actual NPC (Total System)'!$A:$A,0),0,1000,1),MATCH($C313,OFFSET('Actual NPC (Total System)'!$C$1,MATCH("NET SYSTEM LOAD",'Actual NPC (Total System)'!$A:$A,0),0,1000,1),0),1)*$E313</f>
        <v>0</v>
      </c>
      <c r="S313" s="7"/>
    </row>
    <row r="314" spans="1:19" ht="12.75">
      <c r="A314" s="14"/>
      <c r="B314" s="14"/>
      <c r="C314" s="22" t="s">
        <v>47</v>
      </c>
      <c r="D314" s="211" t="s">
        <v>169</v>
      </c>
      <c r="E314" s="210">
        <f>VLOOKUP(D314,'Actual Factors'!$A$4:$B$9,2,FALSE)</f>
        <v>0</v>
      </c>
      <c r="F314" s="91">
        <f t="shared" ca="1" si="84"/>
        <v>0</v>
      </c>
      <c r="G314" s="98">
        <f ca="1">INDEX(OFFSET('Actual NPC (Total System)'!E$1,MATCH("NET SYSTEM LOAD",'Actual NPC (Total System)'!$A:$A,0),0,1000,1),MATCH($C314,OFFSET('Actual NPC (Total System)'!$C$1,MATCH("NET SYSTEM LOAD",'Actual NPC (Total System)'!$A:$A,0),0,1000,1),0),1)*$E314</f>
        <v>0</v>
      </c>
      <c r="H314" s="98">
        <f ca="1">INDEX(OFFSET('Actual NPC (Total System)'!F$1,MATCH("NET SYSTEM LOAD",'Actual NPC (Total System)'!$A:$A,0),0,1000,1),MATCH($C314,OFFSET('Actual NPC (Total System)'!$C$1,MATCH("NET SYSTEM LOAD",'Actual NPC (Total System)'!$A:$A,0),0,1000,1),0),1)*$E314</f>
        <v>0</v>
      </c>
      <c r="I314" s="98">
        <f ca="1">INDEX(OFFSET('Actual NPC (Total System)'!G$1,MATCH("NET SYSTEM LOAD",'Actual NPC (Total System)'!$A:$A,0),0,1000,1),MATCH($C314,OFFSET('Actual NPC (Total System)'!$C$1,MATCH("NET SYSTEM LOAD",'Actual NPC (Total System)'!$A:$A,0),0,1000,1),0),1)*$E314</f>
        <v>0</v>
      </c>
      <c r="J314" s="98">
        <f ca="1">INDEX(OFFSET('Actual NPC (Total System)'!H$1,MATCH("NET SYSTEM LOAD",'Actual NPC (Total System)'!$A:$A,0),0,1000,1),MATCH($C314,OFFSET('Actual NPC (Total System)'!$C$1,MATCH("NET SYSTEM LOAD",'Actual NPC (Total System)'!$A:$A,0),0,1000,1),0),1)*$E314</f>
        <v>0</v>
      </c>
      <c r="K314" s="98">
        <f ca="1">INDEX(OFFSET('Actual NPC (Total System)'!I$1,MATCH("NET SYSTEM LOAD",'Actual NPC (Total System)'!$A:$A,0),0,1000,1),MATCH($C314,OFFSET('Actual NPC (Total System)'!$C$1,MATCH("NET SYSTEM LOAD",'Actual NPC (Total System)'!$A:$A,0),0,1000,1),0),1)*$E314</f>
        <v>0</v>
      </c>
      <c r="L314" s="98">
        <f ca="1">INDEX(OFFSET('Actual NPC (Total System)'!J$1,MATCH("NET SYSTEM LOAD",'Actual NPC (Total System)'!$A:$A,0),0,1000,1),MATCH($C314,OFFSET('Actual NPC (Total System)'!$C$1,MATCH("NET SYSTEM LOAD",'Actual NPC (Total System)'!$A:$A,0),0,1000,1),0),1)*$E314</f>
        <v>0</v>
      </c>
      <c r="M314" s="98">
        <f ca="1">INDEX(OFFSET('Actual NPC (Total System)'!K$1,MATCH("NET SYSTEM LOAD",'Actual NPC (Total System)'!$A:$A,0),0,1000,1),MATCH($C314,OFFSET('Actual NPC (Total System)'!$C$1,MATCH("NET SYSTEM LOAD",'Actual NPC (Total System)'!$A:$A,0),0,1000,1),0),1)*$E314</f>
        <v>0</v>
      </c>
      <c r="N314" s="98">
        <f ca="1">INDEX(OFFSET('Actual NPC (Total System)'!L$1,MATCH("NET SYSTEM LOAD",'Actual NPC (Total System)'!$A:$A,0),0,1000,1),MATCH($C314,OFFSET('Actual NPC (Total System)'!$C$1,MATCH("NET SYSTEM LOAD",'Actual NPC (Total System)'!$A:$A,0),0,1000,1),0),1)*$E314</f>
        <v>0</v>
      </c>
      <c r="O314" s="98">
        <f ca="1">INDEX(OFFSET('Actual NPC (Total System)'!M$1,MATCH("NET SYSTEM LOAD",'Actual NPC (Total System)'!$A:$A,0),0,1000,1),MATCH($C314,OFFSET('Actual NPC (Total System)'!$C$1,MATCH("NET SYSTEM LOAD",'Actual NPC (Total System)'!$A:$A,0),0,1000,1),0),1)*$E314</f>
        <v>0</v>
      </c>
      <c r="P314" s="98">
        <f ca="1">INDEX(OFFSET('Actual NPC (Total System)'!N$1,MATCH("NET SYSTEM LOAD",'Actual NPC (Total System)'!$A:$A,0),0,1000,1),MATCH($C314,OFFSET('Actual NPC (Total System)'!$C$1,MATCH("NET SYSTEM LOAD",'Actual NPC (Total System)'!$A:$A,0),0,1000,1),0),1)*$E314</f>
        <v>0</v>
      </c>
      <c r="Q314" s="98">
        <f ca="1">INDEX(OFFSET('Actual NPC (Total System)'!O$1,MATCH("NET SYSTEM LOAD",'Actual NPC (Total System)'!$A:$A,0),0,1000,1),MATCH($C314,OFFSET('Actual NPC (Total System)'!$C$1,MATCH("NET SYSTEM LOAD",'Actual NPC (Total System)'!$A:$A,0),0,1000,1),0),1)*$E314</f>
        <v>0</v>
      </c>
      <c r="R314" s="98">
        <f ca="1">INDEX(OFFSET('Actual NPC (Total System)'!P$1,MATCH("NET SYSTEM LOAD",'Actual NPC (Total System)'!$A:$A,0),0,1000,1),MATCH($C314,OFFSET('Actual NPC (Total System)'!$C$1,MATCH("NET SYSTEM LOAD",'Actual NPC (Total System)'!$A:$A,0),0,1000,1),0),1)*$E314</f>
        <v>0</v>
      </c>
      <c r="S314" s="7"/>
    </row>
    <row r="315" spans="1:19" ht="12.75">
      <c r="A315" s="14"/>
      <c r="B315" s="14"/>
      <c r="C315" s="22"/>
      <c r="D315" s="15"/>
      <c r="E315" s="41"/>
      <c r="F315" s="118" t="s">
        <v>85</v>
      </c>
      <c r="G315" s="118" t="s">
        <v>85</v>
      </c>
      <c r="H315" s="118" t="s">
        <v>85</v>
      </c>
      <c r="I315" s="118" t="s">
        <v>85</v>
      </c>
      <c r="J315" s="118" t="s">
        <v>85</v>
      </c>
      <c r="K315" s="118" t="s">
        <v>85</v>
      </c>
      <c r="L315" s="118" t="s">
        <v>85</v>
      </c>
      <c r="M315" s="118" t="s">
        <v>85</v>
      </c>
      <c r="N315" s="118" t="s">
        <v>85</v>
      </c>
      <c r="O315" s="118" t="s">
        <v>85</v>
      </c>
      <c r="P315" s="118" t="s">
        <v>85</v>
      </c>
      <c r="Q315" s="118" t="s">
        <v>85</v>
      </c>
      <c r="R315" s="118" t="s">
        <v>85</v>
      </c>
      <c r="S315" s="7"/>
    </row>
    <row r="316" spans="1:19" ht="12.75">
      <c r="A316" s="50" t="s">
        <v>60</v>
      </c>
      <c r="B316" s="14"/>
      <c r="C316" s="22"/>
      <c r="D316" s="15"/>
      <c r="E316" s="41"/>
      <c r="F316" s="96">
        <f ca="1">SUM(G316:R316)</f>
        <v>1389905.7762664708</v>
      </c>
      <c r="G316" s="96">
        <f t="shared" ref="G316:R316" ca="1" si="86">SUM(G306:G314)</f>
        <v>136862.40336369566</v>
      </c>
      <c r="H316" s="96">
        <f t="shared" ca="1" si="86"/>
        <v>53566.604177216192</v>
      </c>
      <c r="I316" s="96">
        <f t="shared" ca="1" si="86"/>
        <v>51348.399481285305</v>
      </c>
      <c r="J316" s="96">
        <f t="shared" ca="1" si="86"/>
        <v>31097.550438376824</v>
      </c>
      <c r="K316" s="96">
        <f t="shared" ca="1" si="86"/>
        <v>54500.196239637786</v>
      </c>
      <c r="L316" s="96">
        <f t="shared" ca="1" si="86"/>
        <v>117365.15060422114</v>
      </c>
      <c r="M316" s="96">
        <f t="shared" ca="1" si="86"/>
        <v>171624.52930352496</v>
      </c>
      <c r="N316" s="96">
        <f t="shared" ca="1" si="86"/>
        <v>182958.70911498647</v>
      </c>
      <c r="O316" s="96">
        <f t="shared" ca="1" si="86"/>
        <v>148981.8453528418</v>
      </c>
      <c r="P316" s="96">
        <f t="shared" ca="1" si="86"/>
        <v>181387.70060592412</v>
      </c>
      <c r="Q316" s="96">
        <f t="shared" ca="1" si="86"/>
        <v>122462.75340004245</v>
      </c>
      <c r="R316" s="96">
        <f t="shared" ca="1" si="86"/>
        <v>137749.93418471786</v>
      </c>
      <c r="S316" s="7"/>
    </row>
    <row r="317" spans="1:19" ht="12.75">
      <c r="A317" s="50"/>
      <c r="B317" s="14"/>
      <c r="C317" s="22"/>
      <c r="D317" s="15"/>
      <c r="E317" s="41"/>
      <c r="F317" s="91"/>
      <c r="G317" s="91"/>
      <c r="H317" s="91"/>
      <c r="I317" s="91"/>
      <c r="J317" s="91"/>
      <c r="K317" s="91"/>
      <c r="L317" s="91"/>
      <c r="M317" s="91"/>
      <c r="N317" s="91"/>
      <c r="O317" s="91"/>
      <c r="P317" s="91"/>
      <c r="Q317" s="91"/>
      <c r="R317" s="91"/>
      <c r="S317" s="7"/>
    </row>
    <row r="318" spans="1:19" ht="12.75">
      <c r="A318" s="50" t="s">
        <v>141</v>
      </c>
      <c r="B318" s="14"/>
      <c r="C318" s="22"/>
      <c r="D318" s="15"/>
      <c r="E318" s="41"/>
      <c r="F318" s="91"/>
      <c r="G318" s="91"/>
      <c r="H318" s="91"/>
      <c r="I318" s="91"/>
      <c r="J318" s="91"/>
      <c r="K318" s="91"/>
      <c r="L318" s="91"/>
      <c r="M318" s="91"/>
      <c r="N318" s="91"/>
      <c r="O318" s="91"/>
      <c r="P318" s="91"/>
      <c r="Q318" s="91"/>
      <c r="R318" s="91"/>
      <c r="S318" s="7"/>
    </row>
    <row r="319" spans="1:19" ht="12.75">
      <c r="A319" s="50"/>
      <c r="B319" s="14"/>
      <c r="C319" s="22" t="s">
        <v>49</v>
      </c>
      <c r="D319" s="20" t="s">
        <v>176</v>
      </c>
      <c r="E319" s="210">
        <f>VLOOKUP(D319,'Actual Factors'!$A$4:$B$9,2,FALSE)</f>
        <v>0.21074594232330676</v>
      </c>
      <c r="F319" s="91">
        <f ca="1">SUM(G319:R319)</f>
        <v>471861.64008347999</v>
      </c>
      <c r="G319" s="98">
        <f ca="1">INDEX(OFFSET('Actual NPC (Total System)'!E$1,MATCH("NET SYSTEM LOAD",'Actual NPC (Total System)'!$A:$A,0),0,1000,1),MATCH($C319,OFFSET('Actual NPC (Total System)'!$C$1,MATCH("NET SYSTEM LOAD",'Actual NPC (Total System)'!$A:$A,0),0,1000,1),0),1)*$E319</f>
        <v>59148.588410286247</v>
      </c>
      <c r="H319" s="98">
        <f ca="1">INDEX(OFFSET('Actual NPC (Total System)'!F$1,MATCH("NET SYSTEM LOAD",'Actual NPC (Total System)'!$A:$A,0),0,1000,1),MATCH($C319,OFFSET('Actual NPC (Total System)'!$C$1,MATCH("NET SYSTEM LOAD",'Actual NPC (Total System)'!$A:$A,0),0,1000,1),0),1)*$E319</f>
        <v>37823.62799847548</v>
      </c>
      <c r="I319" s="98">
        <f ca="1">INDEX(OFFSET('Actual NPC (Total System)'!G$1,MATCH("NET SYSTEM LOAD",'Actual NPC (Total System)'!$A:$A,0),0,1000,1),MATCH($C319,OFFSET('Actual NPC (Total System)'!$C$1,MATCH("NET SYSTEM LOAD",'Actual NPC (Total System)'!$A:$A,0),0,1000,1),0),1)*$E319</f>
        <v>65294.361580318517</v>
      </c>
      <c r="J319" s="98">
        <f ca="1">INDEX(OFFSET('Actual NPC (Total System)'!H$1,MATCH("NET SYSTEM LOAD",'Actual NPC (Total System)'!$A:$A,0),0,1000,1),MATCH($C319,OFFSET('Actual NPC (Total System)'!$C$1,MATCH("NET SYSTEM LOAD",'Actual NPC (Total System)'!$A:$A,0),0,1000,1),0),1)*$E319</f>
        <v>29952.056306757651</v>
      </c>
      <c r="K319" s="98">
        <f ca="1">INDEX(OFFSET('Actual NPC (Total System)'!I$1,MATCH("NET SYSTEM LOAD",'Actual NPC (Total System)'!$A:$A,0),0,1000,1),MATCH($C319,OFFSET('Actual NPC (Total System)'!$C$1,MATCH("NET SYSTEM LOAD",'Actual NPC (Total System)'!$A:$A,0),0,1000,1),0),1)*$E319</f>
        <v>29556.696918959125</v>
      </c>
      <c r="L319" s="98">
        <f ca="1">INDEX(OFFSET('Actual NPC (Total System)'!J$1,MATCH("NET SYSTEM LOAD",'Actual NPC (Total System)'!$A:$A,0),0,1000,1),MATCH($C319,OFFSET('Actual NPC (Total System)'!$C$1,MATCH("NET SYSTEM LOAD",'Actual NPC (Total System)'!$A:$A,0),0,1000,1),0),1)*$E319</f>
        <v>17083.698322554217</v>
      </c>
      <c r="M319" s="98">
        <f ca="1">INDEX(OFFSET('Actual NPC (Total System)'!K$1,MATCH("NET SYSTEM LOAD",'Actual NPC (Total System)'!$A:$A,0),0,1000,1),MATCH($C319,OFFSET('Actual NPC (Total System)'!$C$1,MATCH("NET SYSTEM LOAD",'Actual NPC (Total System)'!$A:$A,0),0,1000,1),0),1)*$E319</f>
        <v>28546.591617403519</v>
      </c>
      <c r="N319" s="98">
        <f ca="1">INDEX(OFFSET('Actual NPC (Total System)'!L$1,MATCH("NET SYSTEM LOAD",'Actual NPC (Total System)'!$A:$A,0),0,1000,1),MATCH($C319,OFFSET('Actual NPC (Total System)'!$C$1,MATCH("NET SYSTEM LOAD",'Actual NPC (Total System)'!$A:$A,0),0,1000,1),0),1)*$E319</f>
        <v>43494.37981451102</v>
      </c>
      <c r="O319" s="98">
        <f ca="1">INDEX(OFFSET('Actual NPC (Total System)'!M$1,MATCH("NET SYSTEM LOAD",'Actual NPC (Total System)'!$A:$A,0),0,1000,1),MATCH($C319,OFFSET('Actual NPC (Total System)'!$C$1,MATCH("NET SYSTEM LOAD",'Actual NPC (Total System)'!$A:$A,0),0,1000,1),0),1)*$E319</f>
        <v>45821.647255587297</v>
      </c>
      <c r="P319" s="98">
        <f ca="1">INDEX(OFFSET('Actual NPC (Total System)'!N$1,MATCH("NET SYSTEM LOAD",'Actual NPC (Total System)'!$A:$A,0),0,1000,1),MATCH($C319,OFFSET('Actual NPC (Total System)'!$C$1,MATCH("NET SYSTEM LOAD",'Actual NPC (Total System)'!$A:$A,0),0,1000,1),0),1)*$E319</f>
        <v>57877.15814024974</v>
      </c>
      <c r="Q319" s="98">
        <f ca="1">INDEX(OFFSET('Actual NPC (Total System)'!O$1,MATCH("NET SYSTEM LOAD",'Actual NPC (Total System)'!$A:$A,0),0,1000,1),MATCH($C319,OFFSET('Actual NPC (Total System)'!$C$1,MATCH("NET SYSTEM LOAD",'Actual NPC (Total System)'!$A:$A,0),0,1000,1),0),1)*$E319</f>
        <v>27768.517598345868</v>
      </c>
      <c r="R319" s="98">
        <f ca="1">INDEX(OFFSET('Actual NPC (Total System)'!P$1,MATCH("NET SYSTEM LOAD",'Actual NPC (Total System)'!$A:$A,0),0,1000,1),MATCH($C319,OFFSET('Actual NPC (Total System)'!$C$1,MATCH("NET SYSTEM LOAD",'Actual NPC (Total System)'!$A:$A,0),0,1000,1),0),1)*$E319</f>
        <v>29494.316120031428</v>
      </c>
      <c r="S319" s="7"/>
    </row>
    <row r="320" spans="1:19" ht="12.75">
      <c r="A320" s="50"/>
      <c r="B320" s="14"/>
      <c r="C320" s="22" t="s">
        <v>50</v>
      </c>
      <c r="D320" s="211" t="s">
        <v>169</v>
      </c>
      <c r="E320" s="210">
        <f>VLOOKUP(D320,'Actual Factors'!$A$4:$B$9,2,FALSE)</f>
        <v>0</v>
      </c>
      <c r="F320" s="91">
        <f t="shared" ref="F320:F321" ca="1" si="87">SUM(G320:R320)</f>
        <v>0</v>
      </c>
      <c r="G320" s="98">
        <f ca="1">INDEX(OFFSET('Actual NPC (Total System)'!E$1,MATCH("NET SYSTEM LOAD",'Actual NPC (Total System)'!$A:$A,0),0,1000,1),MATCH($C320,OFFSET('Actual NPC (Total System)'!$C$1,MATCH("NET SYSTEM LOAD",'Actual NPC (Total System)'!$A:$A,0),0,1000,1),0),1)*$E320</f>
        <v>0</v>
      </c>
      <c r="H320" s="98">
        <f ca="1">INDEX(OFFSET('Actual NPC (Total System)'!F$1,MATCH("NET SYSTEM LOAD",'Actual NPC (Total System)'!$A:$A,0),0,1000,1),MATCH($C320,OFFSET('Actual NPC (Total System)'!$C$1,MATCH("NET SYSTEM LOAD",'Actual NPC (Total System)'!$A:$A,0),0,1000,1),0),1)*$E320</f>
        <v>0</v>
      </c>
      <c r="I320" s="98">
        <f ca="1">INDEX(OFFSET('Actual NPC (Total System)'!G$1,MATCH("NET SYSTEM LOAD",'Actual NPC (Total System)'!$A:$A,0),0,1000,1),MATCH($C320,OFFSET('Actual NPC (Total System)'!$C$1,MATCH("NET SYSTEM LOAD",'Actual NPC (Total System)'!$A:$A,0),0,1000,1),0),1)*$E320</f>
        <v>0</v>
      </c>
      <c r="J320" s="98">
        <f ca="1">INDEX(OFFSET('Actual NPC (Total System)'!H$1,MATCH("NET SYSTEM LOAD",'Actual NPC (Total System)'!$A:$A,0),0,1000,1),MATCH($C320,OFFSET('Actual NPC (Total System)'!$C$1,MATCH("NET SYSTEM LOAD",'Actual NPC (Total System)'!$A:$A,0),0,1000,1),0),1)*$E320</f>
        <v>0</v>
      </c>
      <c r="K320" s="98">
        <f ca="1">INDEX(OFFSET('Actual NPC (Total System)'!I$1,MATCH("NET SYSTEM LOAD",'Actual NPC (Total System)'!$A:$A,0),0,1000,1),MATCH($C320,OFFSET('Actual NPC (Total System)'!$C$1,MATCH("NET SYSTEM LOAD",'Actual NPC (Total System)'!$A:$A,0),0,1000,1),0),1)*$E320</f>
        <v>0</v>
      </c>
      <c r="L320" s="98">
        <f ca="1">INDEX(OFFSET('Actual NPC (Total System)'!J$1,MATCH("NET SYSTEM LOAD",'Actual NPC (Total System)'!$A:$A,0),0,1000,1),MATCH($C320,OFFSET('Actual NPC (Total System)'!$C$1,MATCH("NET SYSTEM LOAD",'Actual NPC (Total System)'!$A:$A,0),0,1000,1),0),1)*$E320</f>
        <v>0</v>
      </c>
      <c r="M320" s="98">
        <f ca="1">INDEX(OFFSET('Actual NPC (Total System)'!K$1,MATCH("NET SYSTEM LOAD",'Actual NPC (Total System)'!$A:$A,0),0,1000,1),MATCH($C320,OFFSET('Actual NPC (Total System)'!$C$1,MATCH("NET SYSTEM LOAD",'Actual NPC (Total System)'!$A:$A,0),0,1000,1),0),1)*$E320</f>
        <v>0</v>
      </c>
      <c r="N320" s="98">
        <f ca="1">INDEX(OFFSET('Actual NPC (Total System)'!L$1,MATCH("NET SYSTEM LOAD",'Actual NPC (Total System)'!$A:$A,0),0,1000,1),MATCH($C320,OFFSET('Actual NPC (Total System)'!$C$1,MATCH("NET SYSTEM LOAD",'Actual NPC (Total System)'!$A:$A,0),0,1000,1),0),1)*$E320</f>
        <v>0</v>
      </c>
      <c r="O320" s="98">
        <f ca="1">INDEX(OFFSET('Actual NPC (Total System)'!M$1,MATCH("NET SYSTEM LOAD",'Actual NPC (Total System)'!$A:$A,0),0,1000,1),MATCH($C320,OFFSET('Actual NPC (Total System)'!$C$1,MATCH("NET SYSTEM LOAD",'Actual NPC (Total System)'!$A:$A,0),0,1000,1),0),1)*$E320</f>
        <v>0</v>
      </c>
      <c r="P320" s="98">
        <f ca="1">INDEX(OFFSET('Actual NPC (Total System)'!N$1,MATCH("NET SYSTEM LOAD",'Actual NPC (Total System)'!$A:$A,0),0,1000,1),MATCH($C320,OFFSET('Actual NPC (Total System)'!$C$1,MATCH("NET SYSTEM LOAD",'Actual NPC (Total System)'!$A:$A,0),0,1000,1),0),1)*$E320</f>
        <v>0</v>
      </c>
      <c r="Q320" s="98">
        <f ca="1">INDEX(OFFSET('Actual NPC (Total System)'!O$1,MATCH("NET SYSTEM LOAD",'Actual NPC (Total System)'!$A:$A,0),0,1000,1),MATCH($C320,OFFSET('Actual NPC (Total System)'!$C$1,MATCH("NET SYSTEM LOAD",'Actual NPC (Total System)'!$A:$A,0),0,1000,1),0),1)*$E320</f>
        <v>0</v>
      </c>
      <c r="R320" s="98">
        <f ca="1">INDEX(OFFSET('Actual NPC (Total System)'!P$1,MATCH("NET SYSTEM LOAD",'Actual NPC (Total System)'!$A:$A,0),0,1000,1),MATCH($C320,OFFSET('Actual NPC (Total System)'!$C$1,MATCH("NET SYSTEM LOAD",'Actual NPC (Total System)'!$A:$A,0),0,1000,1),0),1)*$E320</f>
        <v>0</v>
      </c>
      <c r="S320" s="7"/>
    </row>
    <row r="321" spans="1:19" ht="12.75">
      <c r="A321" s="50"/>
      <c r="B321" s="14"/>
      <c r="C321" s="22" t="s">
        <v>51</v>
      </c>
      <c r="D321" s="211" t="s">
        <v>169</v>
      </c>
      <c r="E321" s="210">
        <f>VLOOKUP(D321,'Actual Factors'!$A$4:$B$9,2,FALSE)</f>
        <v>0</v>
      </c>
      <c r="F321" s="91">
        <f t="shared" ca="1" si="87"/>
        <v>0</v>
      </c>
      <c r="G321" s="98">
        <f ca="1">INDEX(OFFSET('Actual NPC (Total System)'!E$1,MATCH("NET SYSTEM LOAD",'Actual NPC (Total System)'!$A:$A,0),0,1000,1),MATCH($C321,OFFSET('Actual NPC (Total System)'!$C$1,MATCH("NET SYSTEM LOAD",'Actual NPC (Total System)'!$A:$A,0),0,1000,1),0),1)*$E321</f>
        <v>0</v>
      </c>
      <c r="H321" s="98">
        <f ca="1">INDEX(OFFSET('Actual NPC (Total System)'!F$1,MATCH("NET SYSTEM LOAD",'Actual NPC (Total System)'!$A:$A,0),0,1000,1),MATCH($C321,OFFSET('Actual NPC (Total System)'!$C$1,MATCH("NET SYSTEM LOAD",'Actual NPC (Total System)'!$A:$A,0),0,1000,1),0),1)*$E321</f>
        <v>0</v>
      </c>
      <c r="I321" s="98">
        <f ca="1">INDEX(OFFSET('Actual NPC (Total System)'!G$1,MATCH("NET SYSTEM LOAD",'Actual NPC (Total System)'!$A:$A,0),0,1000,1),MATCH($C321,OFFSET('Actual NPC (Total System)'!$C$1,MATCH("NET SYSTEM LOAD",'Actual NPC (Total System)'!$A:$A,0),0,1000,1),0),1)*$E321</f>
        <v>0</v>
      </c>
      <c r="J321" s="98">
        <f ca="1">INDEX(OFFSET('Actual NPC (Total System)'!H$1,MATCH("NET SYSTEM LOAD",'Actual NPC (Total System)'!$A:$A,0),0,1000,1),MATCH($C321,OFFSET('Actual NPC (Total System)'!$C$1,MATCH("NET SYSTEM LOAD",'Actual NPC (Total System)'!$A:$A,0),0,1000,1),0),1)*$E321</f>
        <v>0</v>
      </c>
      <c r="K321" s="98">
        <f ca="1">INDEX(OFFSET('Actual NPC (Total System)'!I$1,MATCH("NET SYSTEM LOAD",'Actual NPC (Total System)'!$A:$A,0),0,1000,1),MATCH($C321,OFFSET('Actual NPC (Total System)'!$C$1,MATCH("NET SYSTEM LOAD",'Actual NPC (Total System)'!$A:$A,0),0,1000,1),0),1)*$E321</f>
        <v>0</v>
      </c>
      <c r="L321" s="98">
        <f ca="1">INDEX(OFFSET('Actual NPC (Total System)'!J$1,MATCH("NET SYSTEM LOAD",'Actual NPC (Total System)'!$A:$A,0),0,1000,1),MATCH($C321,OFFSET('Actual NPC (Total System)'!$C$1,MATCH("NET SYSTEM LOAD",'Actual NPC (Total System)'!$A:$A,0),0,1000,1),0),1)*$E321</f>
        <v>0</v>
      </c>
      <c r="M321" s="98">
        <f ca="1">INDEX(OFFSET('Actual NPC (Total System)'!K$1,MATCH("NET SYSTEM LOAD",'Actual NPC (Total System)'!$A:$A,0),0,1000,1),MATCH($C321,OFFSET('Actual NPC (Total System)'!$C$1,MATCH("NET SYSTEM LOAD",'Actual NPC (Total System)'!$A:$A,0),0,1000,1),0),1)*$E321</f>
        <v>0</v>
      </c>
      <c r="N321" s="98">
        <f ca="1">INDEX(OFFSET('Actual NPC (Total System)'!L$1,MATCH("NET SYSTEM LOAD",'Actual NPC (Total System)'!$A:$A,0),0,1000,1),MATCH($C321,OFFSET('Actual NPC (Total System)'!$C$1,MATCH("NET SYSTEM LOAD",'Actual NPC (Total System)'!$A:$A,0),0,1000,1),0),1)*$E321</f>
        <v>0</v>
      </c>
      <c r="O321" s="98">
        <f ca="1">INDEX(OFFSET('Actual NPC (Total System)'!M$1,MATCH("NET SYSTEM LOAD",'Actual NPC (Total System)'!$A:$A,0),0,1000,1),MATCH($C321,OFFSET('Actual NPC (Total System)'!$C$1,MATCH("NET SYSTEM LOAD",'Actual NPC (Total System)'!$A:$A,0),0,1000,1),0),1)*$E321</f>
        <v>0</v>
      </c>
      <c r="P321" s="98">
        <f ca="1">INDEX(OFFSET('Actual NPC (Total System)'!N$1,MATCH("NET SYSTEM LOAD",'Actual NPC (Total System)'!$A:$A,0),0,1000,1),MATCH($C321,OFFSET('Actual NPC (Total System)'!$C$1,MATCH("NET SYSTEM LOAD",'Actual NPC (Total System)'!$A:$A,0),0,1000,1),0),1)*$E321</f>
        <v>0</v>
      </c>
      <c r="Q321" s="98">
        <f ca="1">INDEX(OFFSET('Actual NPC (Total System)'!O$1,MATCH("NET SYSTEM LOAD",'Actual NPC (Total System)'!$A:$A,0),0,1000,1),MATCH($C321,OFFSET('Actual NPC (Total System)'!$C$1,MATCH("NET SYSTEM LOAD",'Actual NPC (Total System)'!$A:$A,0),0,1000,1),0),1)*$E321</f>
        <v>0</v>
      </c>
      <c r="R321" s="98">
        <f ca="1">INDEX(OFFSET('Actual NPC (Total System)'!P$1,MATCH("NET SYSTEM LOAD",'Actual NPC (Total System)'!$A:$A,0),0,1000,1),MATCH($C321,OFFSET('Actual NPC (Total System)'!$C$1,MATCH("NET SYSTEM LOAD",'Actual NPC (Total System)'!$A:$A,0),0,1000,1),0),1)*$E321</f>
        <v>0</v>
      </c>
      <c r="S321" s="7"/>
    </row>
    <row r="322" spans="1:19" ht="12.75">
      <c r="A322" s="50"/>
      <c r="B322" s="14"/>
      <c r="C322" s="22" t="s">
        <v>52</v>
      </c>
      <c r="D322" s="211" t="s">
        <v>169</v>
      </c>
      <c r="E322" s="210">
        <f>VLOOKUP(D322,'Actual Factors'!$A$4:$B$9,2,FALSE)</f>
        <v>0</v>
      </c>
      <c r="F322" s="91">
        <f t="shared" ref="F322:F325" ca="1" si="88">SUM(G322:R322)</f>
        <v>0</v>
      </c>
      <c r="G322" s="98">
        <f ca="1">INDEX(OFFSET('Actual NPC (Total System)'!E$1,MATCH("NET SYSTEM LOAD",'Actual NPC (Total System)'!$A:$A,0),0,1000,1),MATCH($C322,OFFSET('Actual NPC (Total System)'!$C$1,MATCH("NET SYSTEM LOAD",'Actual NPC (Total System)'!$A:$A,0),0,1000,1),0),1)*$E322</f>
        <v>0</v>
      </c>
      <c r="H322" s="98">
        <f ca="1">INDEX(OFFSET('Actual NPC (Total System)'!F$1,MATCH("NET SYSTEM LOAD",'Actual NPC (Total System)'!$A:$A,0),0,1000,1),MATCH($C322,OFFSET('Actual NPC (Total System)'!$C$1,MATCH("NET SYSTEM LOAD",'Actual NPC (Total System)'!$A:$A,0),0,1000,1),0),1)*$E322</f>
        <v>0</v>
      </c>
      <c r="I322" s="98">
        <f ca="1">INDEX(OFFSET('Actual NPC (Total System)'!G$1,MATCH("NET SYSTEM LOAD",'Actual NPC (Total System)'!$A:$A,0),0,1000,1),MATCH($C322,OFFSET('Actual NPC (Total System)'!$C$1,MATCH("NET SYSTEM LOAD",'Actual NPC (Total System)'!$A:$A,0),0,1000,1),0),1)*$E322</f>
        <v>0</v>
      </c>
      <c r="J322" s="98">
        <f ca="1">INDEX(OFFSET('Actual NPC (Total System)'!H$1,MATCH("NET SYSTEM LOAD",'Actual NPC (Total System)'!$A:$A,0),0,1000,1),MATCH($C322,OFFSET('Actual NPC (Total System)'!$C$1,MATCH("NET SYSTEM LOAD",'Actual NPC (Total System)'!$A:$A,0),0,1000,1),0),1)*$E322</f>
        <v>0</v>
      </c>
      <c r="K322" s="98">
        <f ca="1">INDEX(OFFSET('Actual NPC (Total System)'!I$1,MATCH("NET SYSTEM LOAD",'Actual NPC (Total System)'!$A:$A,0),0,1000,1),MATCH($C322,OFFSET('Actual NPC (Total System)'!$C$1,MATCH("NET SYSTEM LOAD",'Actual NPC (Total System)'!$A:$A,0),0,1000,1),0),1)*$E322</f>
        <v>0</v>
      </c>
      <c r="L322" s="98">
        <f ca="1">INDEX(OFFSET('Actual NPC (Total System)'!J$1,MATCH("NET SYSTEM LOAD",'Actual NPC (Total System)'!$A:$A,0),0,1000,1),MATCH($C322,OFFSET('Actual NPC (Total System)'!$C$1,MATCH("NET SYSTEM LOAD",'Actual NPC (Total System)'!$A:$A,0),0,1000,1),0),1)*$E322</f>
        <v>0</v>
      </c>
      <c r="M322" s="98">
        <f ca="1">INDEX(OFFSET('Actual NPC (Total System)'!K$1,MATCH("NET SYSTEM LOAD",'Actual NPC (Total System)'!$A:$A,0),0,1000,1),MATCH($C322,OFFSET('Actual NPC (Total System)'!$C$1,MATCH("NET SYSTEM LOAD",'Actual NPC (Total System)'!$A:$A,0),0,1000,1),0),1)*$E322</f>
        <v>0</v>
      </c>
      <c r="N322" s="98">
        <f ca="1">INDEX(OFFSET('Actual NPC (Total System)'!L$1,MATCH("NET SYSTEM LOAD",'Actual NPC (Total System)'!$A:$A,0),0,1000,1),MATCH($C322,OFFSET('Actual NPC (Total System)'!$C$1,MATCH("NET SYSTEM LOAD",'Actual NPC (Total System)'!$A:$A,0),0,1000,1),0),1)*$E322</f>
        <v>0</v>
      </c>
      <c r="O322" s="98">
        <f ca="1">INDEX(OFFSET('Actual NPC (Total System)'!M$1,MATCH("NET SYSTEM LOAD",'Actual NPC (Total System)'!$A:$A,0),0,1000,1),MATCH($C322,OFFSET('Actual NPC (Total System)'!$C$1,MATCH("NET SYSTEM LOAD",'Actual NPC (Total System)'!$A:$A,0),0,1000,1),0),1)*$E322</f>
        <v>0</v>
      </c>
      <c r="P322" s="98">
        <f ca="1">INDEX(OFFSET('Actual NPC (Total System)'!N$1,MATCH("NET SYSTEM LOAD",'Actual NPC (Total System)'!$A:$A,0),0,1000,1),MATCH($C322,OFFSET('Actual NPC (Total System)'!$C$1,MATCH("NET SYSTEM LOAD",'Actual NPC (Total System)'!$A:$A,0),0,1000,1),0),1)*$E322</f>
        <v>0</v>
      </c>
      <c r="Q322" s="98">
        <f ca="1">INDEX(OFFSET('Actual NPC (Total System)'!O$1,MATCH("NET SYSTEM LOAD",'Actual NPC (Total System)'!$A:$A,0),0,1000,1),MATCH($C322,OFFSET('Actual NPC (Total System)'!$C$1,MATCH("NET SYSTEM LOAD",'Actual NPC (Total System)'!$A:$A,0),0,1000,1),0),1)*$E322</f>
        <v>0</v>
      </c>
      <c r="R322" s="98">
        <f ca="1">INDEX(OFFSET('Actual NPC (Total System)'!P$1,MATCH("NET SYSTEM LOAD",'Actual NPC (Total System)'!$A:$A,0),0,1000,1),MATCH($C322,OFFSET('Actual NPC (Total System)'!$C$1,MATCH("NET SYSTEM LOAD",'Actual NPC (Total System)'!$A:$A,0),0,1000,1),0),1)*$E322</f>
        <v>0</v>
      </c>
      <c r="S322" s="7"/>
    </row>
    <row r="323" spans="1:19" ht="12.75">
      <c r="A323" s="50"/>
      <c r="B323" s="14"/>
      <c r="C323" s="22" t="s">
        <v>53</v>
      </c>
      <c r="D323" s="20" t="s">
        <v>176</v>
      </c>
      <c r="E323" s="210">
        <f>VLOOKUP(D323,'Actual Factors'!$A$4:$B$9,2,FALSE)</f>
        <v>0.21074594232330676</v>
      </c>
      <c r="F323" s="91">
        <f t="shared" ca="1" si="88"/>
        <v>286175.0762699531</v>
      </c>
      <c r="G323" s="98">
        <f ca="1">INDEX(OFFSET('Actual NPC (Total System)'!E$1,MATCH("NET SYSTEM LOAD",'Actual NPC (Total System)'!$A:$A,0),0,1000,1),MATCH($C323,OFFSET('Actual NPC (Total System)'!$C$1,MATCH("NET SYSTEM LOAD",'Actual NPC (Total System)'!$A:$A,0),0,1000,1),0),1)*$E323</f>
        <v>29532.882627476592</v>
      </c>
      <c r="H323" s="98">
        <f ca="1">INDEX(OFFSET('Actual NPC (Total System)'!F$1,MATCH("NET SYSTEM LOAD",'Actual NPC (Total System)'!$A:$A,0),0,1000,1),MATCH($C323,OFFSET('Actual NPC (Total System)'!$C$1,MATCH("NET SYSTEM LOAD",'Actual NPC (Total System)'!$A:$A,0),0,1000,1),0),1)*$E323</f>
        <v>27506.349646095674</v>
      </c>
      <c r="I323" s="98">
        <f ca="1">INDEX(OFFSET('Actual NPC (Total System)'!G$1,MATCH("NET SYSTEM LOAD",'Actual NPC (Total System)'!$A:$A,0),0,1000,1),MATCH($C323,OFFSET('Actual NPC (Total System)'!$C$1,MATCH("NET SYSTEM LOAD",'Actual NPC (Total System)'!$A:$A,0),0,1000,1),0),1)*$E323</f>
        <v>26464.632453191571</v>
      </c>
      <c r="J323" s="98">
        <f ca="1">INDEX(OFFSET('Actual NPC (Total System)'!H$1,MATCH("NET SYSTEM LOAD",'Actual NPC (Total System)'!$A:$A,0),0,1000,1),MATCH($C323,OFFSET('Actual NPC (Total System)'!$C$1,MATCH("NET SYSTEM LOAD",'Actual NPC (Total System)'!$A:$A,0),0,1000,1),0),1)*$E323</f>
        <v>27597.602639121666</v>
      </c>
      <c r="K323" s="98">
        <f ca="1">INDEX(OFFSET('Actual NPC (Total System)'!I$1,MATCH("NET SYSTEM LOAD",'Actual NPC (Total System)'!$A:$A,0),0,1000,1),MATCH($C323,OFFSET('Actual NPC (Total System)'!$C$1,MATCH("NET SYSTEM LOAD",'Actual NPC (Total System)'!$A:$A,0),0,1000,1),0),1)*$E323</f>
        <v>24937.356609174567</v>
      </c>
      <c r="L323" s="98">
        <f ca="1">INDEX(OFFSET('Actual NPC (Total System)'!J$1,MATCH("NET SYSTEM LOAD",'Actual NPC (Total System)'!$A:$A,0),0,1000,1),MATCH($C323,OFFSET('Actual NPC (Total System)'!$C$1,MATCH("NET SYSTEM LOAD",'Actual NPC (Total System)'!$A:$A,0),0,1000,1),0),1)*$E323</f>
        <v>27547.445104848721</v>
      </c>
      <c r="M323" s="98">
        <f ca="1">INDEX(OFFSET('Actual NPC (Total System)'!K$1,MATCH("NET SYSTEM LOAD",'Actual NPC (Total System)'!$A:$A,0),0,1000,1),MATCH($C323,OFFSET('Actual NPC (Total System)'!$C$1,MATCH("NET SYSTEM LOAD",'Actual NPC (Total System)'!$A:$A,0),0,1000,1),0),1)*$E323</f>
        <v>29365.128857387241</v>
      </c>
      <c r="N323" s="98">
        <f ca="1">INDEX(OFFSET('Actual NPC (Total System)'!L$1,MATCH("NET SYSTEM LOAD",'Actual NPC (Total System)'!$A:$A,0),0,1000,1),MATCH($C323,OFFSET('Actual NPC (Total System)'!$C$1,MATCH("NET SYSTEM LOAD",'Actual NPC (Total System)'!$A:$A,0),0,1000,1),0),1)*$E323</f>
        <v>28893.690184410003</v>
      </c>
      <c r="O323" s="98">
        <f ca="1">INDEX(OFFSET('Actual NPC (Total System)'!M$1,MATCH("NET SYSTEM LOAD",'Actual NPC (Total System)'!$A:$A,0),0,1000,1),MATCH($C323,OFFSET('Actual NPC (Total System)'!$C$1,MATCH("NET SYSTEM LOAD",'Actual NPC (Total System)'!$A:$A,0),0,1000,1),0),1)*$E323</f>
        <v>29336.888901115919</v>
      </c>
      <c r="P323" s="98">
        <f ca="1">INDEX(OFFSET('Actual NPC (Total System)'!N$1,MATCH("NET SYSTEM LOAD",'Actual NPC (Total System)'!$A:$A,0),0,1000,1),MATCH($C323,OFFSET('Actual NPC (Total System)'!$C$1,MATCH("NET SYSTEM LOAD",'Actual NPC (Total System)'!$A:$A,0),0,1000,1),0),1)*$E323</f>
        <v>29943.837215007043</v>
      </c>
      <c r="Q323" s="98">
        <f ca="1">INDEX(OFFSET('Actual NPC (Total System)'!O$1,MATCH("NET SYSTEM LOAD",'Actual NPC (Total System)'!$A:$A,0),0,1000,1),MATCH($C323,OFFSET('Actual NPC (Total System)'!$C$1,MATCH("NET SYSTEM LOAD",'Actual NPC (Total System)'!$A:$A,0),0,1000,1),0),1)*$E323</f>
        <v>-13.909232193338246</v>
      </c>
      <c r="R323" s="98">
        <f ca="1">INDEX(OFFSET('Actual NPC (Total System)'!P$1,MATCH("NET SYSTEM LOAD",'Actual NPC (Total System)'!$A:$A,0),0,1000,1),MATCH($C323,OFFSET('Actual NPC (Total System)'!$C$1,MATCH("NET SYSTEM LOAD",'Actual NPC (Total System)'!$A:$A,0),0,1000,1),0),1)*$E323</f>
        <v>5063.1712643174451</v>
      </c>
      <c r="S323" s="7"/>
    </row>
    <row r="324" spans="1:19" ht="12.75">
      <c r="A324" s="50"/>
      <c r="B324" s="14"/>
      <c r="C324" s="22" t="s">
        <v>225</v>
      </c>
      <c r="D324" s="20" t="s">
        <v>176</v>
      </c>
      <c r="E324" s="210">
        <f>VLOOKUP(D324,'Actual Factors'!$A$4:$B$9,2,FALSE)</f>
        <v>0.21074594232330676</v>
      </c>
      <c r="F324" s="91">
        <f t="shared" ref="F324" ca="1" si="89">SUM(G324:R324)</f>
        <v>0</v>
      </c>
      <c r="G324" s="98">
        <f ca="1">INDEX(OFFSET('Actual NPC (Total System)'!E$1,MATCH("NET SYSTEM LOAD",'Actual NPC (Total System)'!$A:$A,0),0,1000,1),MATCH($C324,OFFSET('Actual NPC (Total System)'!$C$1,MATCH("NET SYSTEM LOAD",'Actual NPC (Total System)'!$A:$A,0),0,1000,1),0),1)*$E324</f>
        <v>0</v>
      </c>
      <c r="H324" s="98">
        <f ca="1">INDEX(OFFSET('Actual NPC (Total System)'!F$1,MATCH("NET SYSTEM LOAD",'Actual NPC (Total System)'!$A:$A,0),0,1000,1),MATCH($C324,OFFSET('Actual NPC (Total System)'!$C$1,MATCH("NET SYSTEM LOAD",'Actual NPC (Total System)'!$A:$A,0),0,1000,1),0),1)*$E324</f>
        <v>0</v>
      </c>
      <c r="I324" s="98">
        <f ca="1">INDEX(OFFSET('Actual NPC (Total System)'!G$1,MATCH("NET SYSTEM LOAD",'Actual NPC (Total System)'!$A:$A,0),0,1000,1),MATCH($C324,OFFSET('Actual NPC (Total System)'!$C$1,MATCH("NET SYSTEM LOAD",'Actual NPC (Total System)'!$A:$A,0),0,1000,1),0),1)*$E324</f>
        <v>0</v>
      </c>
      <c r="J324" s="98">
        <f ca="1">INDEX(OFFSET('Actual NPC (Total System)'!H$1,MATCH("NET SYSTEM LOAD",'Actual NPC (Total System)'!$A:$A,0),0,1000,1),MATCH($C324,OFFSET('Actual NPC (Total System)'!$C$1,MATCH("NET SYSTEM LOAD",'Actual NPC (Total System)'!$A:$A,0),0,1000,1),0),1)*$E324</f>
        <v>0</v>
      </c>
      <c r="K324" s="98">
        <f ca="1">INDEX(OFFSET('Actual NPC (Total System)'!I$1,MATCH("NET SYSTEM LOAD",'Actual NPC (Total System)'!$A:$A,0),0,1000,1),MATCH($C324,OFFSET('Actual NPC (Total System)'!$C$1,MATCH("NET SYSTEM LOAD",'Actual NPC (Total System)'!$A:$A,0),0,1000,1),0),1)*$E324</f>
        <v>0</v>
      </c>
      <c r="L324" s="98">
        <f ca="1">INDEX(OFFSET('Actual NPC (Total System)'!J$1,MATCH("NET SYSTEM LOAD",'Actual NPC (Total System)'!$A:$A,0),0,1000,1),MATCH($C324,OFFSET('Actual NPC (Total System)'!$C$1,MATCH("NET SYSTEM LOAD",'Actual NPC (Total System)'!$A:$A,0),0,1000,1),0),1)*$E324</f>
        <v>0</v>
      </c>
      <c r="M324" s="98">
        <f ca="1">INDEX(OFFSET('Actual NPC (Total System)'!K$1,MATCH("NET SYSTEM LOAD",'Actual NPC (Total System)'!$A:$A,0),0,1000,1),MATCH($C324,OFFSET('Actual NPC (Total System)'!$C$1,MATCH("NET SYSTEM LOAD",'Actual NPC (Total System)'!$A:$A,0),0,1000,1),0),1)*$E324</f>
        <v>0</v>
      </c>
      <c r="N324" s="98">
        <f ca="1">INDEX(OFFSET('Actual NPC (Total System)'!L$1,MATCH("NET SYSTEM LOAD",'Actual NPC (Total System)'!$A:$A,0),0,1000,1),MATCH($C324,OFFSET('Actual NPC (Total System)'!$C$1,MATCH("NET SYSTEM LOAD",'Actual NPC (Total System)'!$A:$A,0),0,1000,1),0),1)*$E324</f>
        <v>0</v>
      </c>
      <c r="O324" s="98">
        <f ca="1">INDEX(OFFSET('Actual NPC (Total System)'!M$1,MATCH("NET SYSTEM LOAD",'Actual NPC (Total System)'!$A:$A,0),0,1000,1),MATCH($C324,OFFSET('Actual NPC (Total System)'!$C$1,MATCH("NET SYSTEM LOAD",'Actual NPC (Total System)'!$A:$A,0),0,1000,1),0),1)*$E324</f>
        <v>0</v>
      </c>
      <c r="P324" s="98">
        <f ca="1">INDEX(OFFSET('Actual NPC (Total System)'!N$1,MATCH("NET SYSTEM LOAD",'Actual NPC (Total System)'!$A:$A,0),0,1000,1),MATCH($C324,OFFSET('Actual NPC (Total System)'!$C$1,MATCH("NET SYSTEM LOAD",'Actual NPC (Total System)'!$A:$A,0),0,1000,1),0),1)*$E324</f>
        <v>0</v>
      </c>
      <c r="Q324" s="98">
        <f ca="1">INDEX(OFFSET('Actual NPC (Total System)'!O$1,MATCH("NET SYSTEM LOAD",'Actual NPC (Total System)'!$A:$A,0),0,1000,1),MATCH($C324,OFFSET('Actual NPC (Total System)'!$C$1,MATCH("NET SYSTEM LOAD",'Actual NPC (Total System)'!$A:$A,0),0,1000,1),0),1)*$E324</f>
        <v>0</v>
      </c>
      <c r="R324" s="98">
        <f ca="1">INDEX(OFFSET('Actual NPC (Total System)'!P$1,MATCH("NET SYSTEM LOAD",'Actual NPC (Total System)'!$A:$A,0),0,1000,1),MATCH($C324,OFFSET('Actual NPC (Total System)'!$C$1,MATCH("NET SYSTEM LOAD",'Actual NPC (Total System)'!$A:$A,0),0,1000,1),0),1)*$E324</f>
        <v>0</v>
      </c>
      <c r="S324" s="7"/>
    </row>
    <row r="325" spans="1:19" ht="12.75">
      <c r="A325" s="50"/>
      <c r="B325" s="14"/>
      <c r="C325" s="22" t="s">
        <v>113</v>
      </c>
      <c r="D325" s="211" t="s">
        <v>169</v>
      </c>
      <c r="E325" s="210">
        <f>VLOOKUP(D325,'Actual Factors'!$A$4:$B$9,2,FALSE)</f>
        <v>0</v>
      </c>
      <c r="F325" s="91">
        <f t="shared" ca="1" si="88"/>
        <v>0</v>
      </c>
      <c r="G325" s="98">
        <f ca="1">INDEX(OFFSET('Actual NPC (Total System)'!E$1,MATCH("NET SYSTEM LOAD",'Actual NPC (Total System)'!$A:$A,0),0,1000,1),MATCH($C325,OFFSET('Actual NPC (Total System)'!$C$1,MATCH("NET SYSTEM LOAD",'Actual NPC (Total System)'!$A:$A,0),0,1000,1),0),1)*$E325</f>
        <v>0</v>
      </c>
      <c r="H325" s="98">
        <f ca="1">INDEX(OFFSET('Actual NPC (Total System)'!F$1,MATCH("NET SYSTEM LOAD",'Actual NPC (Total System)'!$A:$A,0),0,1000,1),MATCH($C325,OFFSET('Actual NPC (Total System)'!$C$1,MATCH("NET SYSTEM LOAD",'Actual NPC (Total System)'!$A:$A,0),0,1000,1),0),1)*$E325</f>
        <v>0</v>
      </c>
      <c r="I325" s="98">
        <f ca="1">INDEX(OFFSET('Actual NPC (Total System)'!G$1,MATCH("NET SYSTEM LOAD",'Actual NPC (Total System)'!$A:$A,0),0,1000,1),MATCH($C325,OFFSET('Actual NPC (Total System)'!$C$1,MATCH("NET SYSTEM LOAD",'Actual NPC (Total System)'!$A:$A,0),0,1000,1),0),1)*$E325</f>
        <v>0</v>
      </c>
      <c r="J325" s="98">
        <f ca="1">INDEX(OFFSET('Actual NPC (Total System)'!H$1,MATCH("NET SYSTEM LOAD",'Actual NPC (Total System)'!$A:$A,0),0,1000,1),MATCH($C325,OFFSET('Actual NPC (Total System)'!$C$1,MATCH("NET SYSTEM LOAD",'Actual NPC (Total System)'!$A:$A,0),0,1000,1),0),1)*$E325</f>
        <v>0</v>
      </c>
      <c r="K325" s="98">
        <f ca="1">INDEX(OFFSET('Actual NPC (Total System)'!I$1,MATCH("NET SYSTEM LOAD",'Actual NPC (Total System)'!$A:$A,0),0,1000,1),MATCH($C325,OFFSET('Actual NPC (Total System)'!$C$1,MATCH("NET SYSTEM LOAD",'Actual NPC (Total System)'!$A:$A,0),0,1000,1),0),1)*$E325</f>
        <v>0</v>
      </c>
      <c r="L325" s="98">
        <f ca="1">INDEX(OFFSET('Actual NPC (Total System)'!J$1,MATCH("NET SYSTEM LOAD",'Actual NPC (Total System)'!$A:$A,0),0,1000,1),MATCH($C325,OFFSET('Actual NPC (Total System)'!$C$1,MATCH("NET SYSTEM LOAD",'Actual NPC (Total System)'!$A:$A,0),0,1000,1),0),1)*$E325</f>
        <v>0</v>
      </c>
      <c r="M325" s="98">
        <f ca="1">INDEX(OFFSET('Actual NPC (Total System)'!K$1,MATCH("NET SYSTEM LOAD",'Actual NPC (Total System)'!$A:$A,0),0,1000,1),MATCH($C325,OFFSET('Actual NPC (Total System)'!$C$1,MATCH("NET SYSTEM LOAD",'Actual NPC (Total System)'!$A:$A,0),0,1000,1),0),1)*$E325</f>
        <v>0</v>
      </c>
      <c r="N325" s="98">
        <f ca="1">INDEX(OFFSET('Actual NPC (Total System)'!L$1,MATCH("NET SYSTEM LOAD",'Actual NPC (Total System)'!$A:$A,0),0,1000,1),MATCH($C325,OFFSET('Actual NPC (Total System)'!$C$1,MATCH("NET SYSTEM LOAD",'Actual NPC (Total System)'!$A:$A,0),0,1000,1),0),1)*$E325</f>
        <v>0</v>
      </c>
      <c r="O325" s="98">
        <f ca="1">INDEX(OFFSET('Actual NPC (Total System)'!M$1,MATCH("NET SYSTEM LOAD",'Actual NPC (Total System)'!$A:$A,0),0,1000,1),MATCH($C325,OFFSET('Actual NPC (Total System)'!$C$1,MATCH("NET SYSTEM LOAD",'Actual NPC (Total System)'!$A:$A,0),0,1000,1),0),1)*$E325</f>
        <v>0</v>
      </c>
      <c r="P325" s="98">
        <f ca="1">INDEX(OFFSET('Actual NPC (Total System)'!N$1,MATCH("NET SYSTEM LOAD",'Actual NPC (Total System)'!$A:$A,0),0,1000,1),MATCH($C325,OFFSET('Actual NPC (Total System)'!$C$1,MATCH("NET SYSTEM LOAD",'Actual NPC (Total System)'!$A:$A,0),0,1000,1),0),1)*$E325</f>
        <v>0</v>
      </c>
      <c r="Q325" s="98">
        <f ca="1">INDEX(OFFSET('Actual NPC (Total System)'!O$1,MATCH("NET SYSTEM LOAD",'Actual NPC (Total System)'!$A:$A,0),0,1000,1),MATCH($C325,OFFSET('Actual NPC (Total System)'!$C$1,MATCH("NET SYSTEM LOAD",'Actual NPC (Total System)'!$A:$A,0),0,1000,1),0),1)*$E325</f>
        <v>0</v>
      </c>
      <c r="R325" s="98">
        <f ca="1">INDEX(OFFSET('Actual NPC (Total System)'!P$1,MATCH("NET SYSTEM LOAD",'Actual NPC (Total System)'!$A:$A,0),0,1000,1),MATCH($C325,OFFSET('Actual NPC (Total System)'!$C$1,MATCH("NET SYSTEM LOAD",'Actual NPC (Total System)'!$A:$A,0),0,1000,1),0),1)*$E325</f>
        <v>0</v>
      </c>
      <c r="S325" s="7"/>
    </row>
    <row r="326" spans="1:19" ht="12.75">
      <c r="A326" s="50"/>
      <c r="B326" s="14"/>
      <c r="C326" s="22" t="s">
        <v>114</v>
      </c>
      <c r="D326" s="211" t="s">
        <v>169</v>
      </c>
      <c r="E326" s="210">
        <f>VLOOKUP(D326,'Actual Factors'!$A$4:$B$9,2,FALSE)</f>
        <v>0</v>
      </c>
      <c r="F326" s="91">
        <f t="shared" ref="F326:F327" ca="1" si="90">SUM(G326:R326)</f>
        <v>0</v>
      </c>
      <c r="G326" s="98">
        <f ca="1">INDEX(OFFSET('Actual NPC (Total System)'!E$1,MATCH("NET SYSTEM LOAD",'Actual NPC (Total System)'!$A:$A,0),0,1000,1),MATCH($C326,OFFSET('Actual NPC (Total System)'!$C$1,MATCH("NET SYSTEM LOAD",'Actual NPC (Total System)'!$A:$A,0),0,1000,1),0),1)*$E326</f>
        <v>0</v>
      </c>
      <c r="H326" s="98">
        <f ca="1">INDEX(OFFSET('Actual NPC (Total System)'!F$1,MATCH("NET SYSTEM LOAD",'Actual NPC (Total System)'!$A:$A,0),0,1000,1),MATCH($C326,OFFSET('Actual NPC (Total System)'!$C$1,MATCH("NET SYSTEM LOAD",'Actual NPC (Total System)'!$A:$A,0),0,1000,1),0),1)*$E326</f>
        <v>0</v>
      </c>
      <c r="I326" s="98">
        <f ca="1">INDEX(OFFSET('Actual NPC (Total System)'!G$1,MATCH("NET SYSTEM LOAD",'Actual NPC (Total System)'!$A:$A,0),0,1000,1),MATCH($C326,OFFSET('Actual NPC (Total System)'!$C$1,MATCH("NET SYSTEM LOAD",'Actual NPC (Total System)'!$A:$A,0),0,1000,1),0),1)*$E326</f>
        <v>0</v>
      </c>
      <c r="J326" s="98">
        <f ca="1">INDEX(OFFSET('Actual NPC (Total System)'!H$1,MATCH("NET SYSTEM LOAD",'Actual NPC (Total System)'!$A:$A,0),0,1000,1),MATCH($C326,OFFSET('Actual NPC (Total System)'!$C$1,MATCH("NET SYSTEM LOAD",'Actual NPC (Total System)'!$A:$A,0),0,1000,1),0),1)*$E326</f>
        <v>0</v>
      </c>
      <c r="K326" s="98">
        <f ca="1">INDEX(OFFSET('Actual NPC (Total System)'!I$1,MATCH("NET SYSTEM LOAD",'Actual NPC (Total System)'!$A:$A,0),0,1000,1),MATCH($C326,OFFSET('Actual NPC (Total System)'!$C$1,MATCH("NET SYSTEM LOAD",'Actual NPC (Total System)'!$A:$A,0),0,1000,1),0),1)*$E326</f>
        <v>0</v>
      </c>
      <c r="L326" s="98">
        <f ca="1">INDEX(OFFSET('Actual NPC (Total System)'!J$1,MATCH("NET SYSTEM LOAD",'Actual NPC (Total System)'!$A:$A,0),0,1000,1),MATCH($C326,OFFSET('Actual NPC (Total System)'!$C$1,MATCH("NET SYSTEM LOAD",'Actual NPC (Total System)'!$A:$A,0),0,1000,1),0),1)*$E326</f>
        <v>0</v>
      </c>
      <c r="M326" s="98">
        <f ca="1">INDEX(OFFSET('Actual NPC (Total System)'!K$1,MATCH("NET SYSTEM LOAD",'Actual NPC (Total System)'!$A:$A,0),0,1000,1),MATCH($C326,OFFSET('Actual NPC (Total System)'!$C$1,MATCH("NET SYSTEM LOAD",'Actual NPC (Total System)'!$A:$A,0),0,1000,1),0),1)*$E326</f>
        <v>0</v>
      </c>
      <c r="N326" s="98">
        <f ca="1">INDEX(OFFSET('Actual NPC (Total System)'!L$1,MATCH("NET SYSTEM LOAD",'Actual NPC (Total System)'!$A:$A,0),0,1000,1),MATCH($C326,OFFSET('Actual NPC (Total System)'!$C$1,MATCH("NET SYSTEM LOAD",'Actual NPC (Total System)'!$A:$A,0),0,1000,1),0),1)*$E326</f>
        <v>0</v>
      </c>
      <c r="O326" s="98">
        <f ca="1">INDEX(OFFSET('Actual NPC (Total System)'!M$1,MATCH("NET SYSTEM LOAD",'Actual NPC (Total System)'!$A:$A,0),0,1000,1),MATCH($C326,OFFSET('Actual NPC (Total System)'!$C$1,MATCH("NET SYSTEM LOAD",'Actual NPC (Total System)'!$A:$A,0),0,1000,1),0),1)*$E326</f>
        <v>0</v>
      </c>
      <c r="P326" s="98">
        <f ca="1">INDEX(OFFSET('Actual NPC (Total System)'!N$1,MATCH("NET SYSTEM LOAD",'Actual NPC (Total System)'!$A:$A,0),0,1000,1),MATCH($C326,OFFSET('Actual NPC (Total System)'!$C$1,MATCH("NET SYSTEM LOAD",'Actual NPC (Total System)'!$A:$A,0),0,1000,1),0),1)*$E326</f>
        <v>0</v>
      </c>
      <c r="Q326" s="98">
        <f ca="1">INDEX(OFFSET('Actual NPC (Total System)'!O$1,MATCH("NET SYSTEM LOAD",'Actual NPC (Total System)'!$A:$A,0),0,1000,1),MATCH($C326,OFFSET('Actual NPC (Total System)'!$C$1,MATCH("NET SYSTEM LOAD",'Actual NPC (Total System)'!$A:$A,0),0,1000,1),0),1)*$E326</f>
        <v>0</v>
      </c>
      <c r="R326" s="98">
        <f ca="1">INDEX(OFFSET('Actual NPC (Total System)'!P$1,MATCH("NET SYSTEM LOAD",'Actual NPC (Total System)'!$A:$A,0),0,1000,1),MATCH($C326,OFFSET('Actual NPC (Total System)'!$C$1,MATCH("NET SYSTEM LOAD",'Actual NPC (Total System)'!$A:$A,0),0,1000,1),0),1)*$E326</f>
        <v>0</v>
      </c>
      <c r="S326" s="7"/>
    </row>
    <row r="327" spans="1:19" ht="12.75">
      <c r="A327" s="50"/>
      <c r="B327" s="14"/>
      <c r="C327" s="22" t="s">
        <v>150</v>
      </c>
      <c r="D327" s="211" t="s">
        <v>169</v>
      </c>
      <c r="E327" s="210">
        <f>VLOOKUP(D327,'Actual Factors'!$A$4:$B$9,2,FALSE)</f>
        <v>0</v>
      </c>
      <c r="F327" s="91">
        <f t="shared" ca="1" si="90"/>
        <v>0</v>
      </c>
      <c r="G327" s="98">
        <f ca="1">INDEX(OFFSET('Actual NPC (Total System)'!E$1,MATCH("NET SYSTEM LOAD",'Actual NPC (Total System)'!$A:$A,0),0,1000,1),MATCH($C327,OFFSET('Actual NPC (Total System)'!$C$1,MATCH("NET SYSTEM LOAD",'Actual NPC (Total System)'!$A:$A,0),0,1000,1),0),1)*$E327</f>
        <v>0</v>
      </c>
      <c r="H327" s="98">
        <f ca="1">INDEX(OFFSET('Actual NPC (Total System)'!F$1,MATCH("NET SYSTEM LOAD",'Actual NPC (Total System)'!$A:$A,0),0,1000,1),MATCH($C327,OFFSET('Actual NPC (Total System)'!$C$1,MATCH("NET SYSTEM LOAD",'Actual NPC (Total System)'!$A:$A,0),0,1000,1),0),1)*$E327</f>
        <v>0</v>
      </c>
      <c r="I327" s="98">
        <f ca="1">INDEX(OFFSET('Actual NPC (Total System)'!G$1,MATCH("NET SYSTEM LOAD",'Actual NPC (Total System)'!$A:$A,0),0,1000,1),MATCH($C327,OFFSET('Actual NPC (Total System)'!$C$1,MATCH("NET SYSTEM LOAD",'Actual NPC (Total System)'!$A:$A,0),0,1000,1),0),1)*$E327</f>
        <v>0</v>
      </c>
      <c r="J327" s="98">
        <f ca="1">INDEX(OFFSET('Actual NPC (Total System)'!H$1,MATCH("NET SYSTEM LOAD",'Actual NPC (Total System)'!$A:$A,0),0,1000,1),MATCH($C327,OFFSET('Actual NPC (Total System)'!$C$1,MATCH("NET SYSTEM LOAD",'Actual NPC (Total System)'!$A:$A,0),0,1000,1),0),1)*$E327</f>
        <v>0</v>
      </c>
      <c r="K327" s="98">
        <f ca="1">INDEX(OFFSET('Actual NPC (Total System)'!I$1,MATCH("NET SYSTEM LOAD",'Actual NPC (Total System)'!$A:$A,0),0,1000,1),MATCH($C327,OFFSET('Actual NPC (Total System)'!$C$1,MATCH("NET SYSTEM LOAD",'Actual NPC (Total System)'!$A:$A,0),0,1000,1),0),1)*$E327</f>
        <v>0</v>
      </c>
      <c r="L327" s="98">
        <f ca="1">INDEX(OFFSET('Actual NPC (Total System)'!J$1,MATCH("NET SYSTEM LOAD",'Actual NPC (Total System)'!$A:$A,0),0,1000,1),MATCH($C327,OFFSET('Actual NPC (Total System)'!$C$1,MATCH("NET SYSTEM LOAD",'Actual NPC (Total System)'!$A:$A,0),0,1000,1),0),1)*$E327</f>
        <v>0</v>
      </c>
      <c r="M327" s="98">
        <f ca="1">INDEX(OFFSET('Actual NPC (Total System)'!K$1,MATCH("NET SYSTEM LOAD",'Actual NPC (Total System)'!$A:$A,0),0,1000,1),MATCH($C327,OFFSET('Actual NPC (Total System)'!$C$1,MATCH("NET SYSTEM LOAD",'Actual NPC (Total System)'!$A:$A,0),0,1000,1),0),1)*$E327</f>
        <v>0</v>
      </c>
      <c r="N327" s="98">
        <f ca="1">INDEX(OFFSET('Actual NPC (Total System)'!L$1,MATCH("NET SYSTEM LOAD",'Actual NPC (Total System)'!$A:$A,0),0,1000,1),MATCH($C327,OFFSET('Actual NPC (Total System)'!$C$1,MATCH("NET SYSTEM LOAD",'Actual NPC (Total System)'!$A:$A,0),0,1000,1),0),1)*$E327</f>
        <v>0</v>
      </c>
      <c r="O327" s="98">
        <f ca="1">INDEX(OFFSET('Actual NPC (Total System)'!M$1,MATCH("NET SYSTEM LOAD",'Actual NPC (Total System)'!$A:$A,0),0,1000,1),MATCH($C327,OFFSET('Actual NPC (Total System)'!$C$1,MATCH("NET SYSTEM LOAD",'Actual NPC (Total System)'!$A:$A,0),0,1000,1),0),1)*$E327</f>
        <v>0</v>
      </c>
      <c r="P327" s="98">
        <f ca="1">INDEX(OFFSET('Actual NPC (Total System)'!N$1,MATCH("NET SYSTEM LOAD",'Actual NPC (Total System)'!$A:$A,0),0,1000,1),MATCH($C327,OFFSET('Actual NPC (Total System)'!$C$1,MATCH("NET SYSTEM LOAD",'Actual NPC (Total System)'!$A:$A,0),0,1000,1),0),1)*$E327</f>
        <v>0</v>
      </c>
      <c r="Q327" s="98">
        <f ca="1">INDEX(OFFSET('Actual NPC (Total System)'!O$1,MATCH("NET SYSTEM LOAD",'Actual NPC (Total System)'!$A:$A,0),0,1000,1),MATCH($C327,OFFSET('Actual NPC (Total System)'!$C$1,MATCH("NET SYSTEM LOAD",'Actual NPC (Total System)'!$A:$A,0),0,1000,1),0),1)*$E327</f>
        <v>0</v>
      </c>
      <c r="R327" s="98">
        <f ca="1">INDEX(OFFSET('Actual NPC (Total System)'!P$1,MATCH("NET SYSTEM LOAD",'Actual NPC (Total System)'!$A:$A,0),0,1000,1),MATCH($C327,OFFSET('Actual NPC (Total System)'!$C$1,MATCH("NET SYSTEM LOAD",'Actual NPC (Total System)'!$A:$A,0),0,1000,1),0),1)*$E327</f>
        <v>0</v>
      </c>
      <c r="S327" s="7"/>
    </row>
    <row r="328" spans="1:19" ht="12.75">
      <c r="A328" s="50"/>
      <c r="B328" s="14"/>
      <c r="C328" s="22"/>
      <c r="D328" s="15"/>
      <c r="E328" s="41"/>
      <c r="F328" s="118" t="s">
        <v>85</v>
      </c>
      <c r="G328" s="118" t="s">
        <v>85</v>
      </c>
      <c r="H328" s="118" t="s">
        <v>85</v>
      </c>
      <c r="I328" s="118" t="s">
        <v>85</v>
      </c>
      <c r="J328" s="118" t="s">
        <v>85</v>
      </c>
      <c r="K328" s="118" t="s">
        <v>85</v>
      </c>
      <c r="L328" s="118" t="s">
        <v>85</v>
      </c>
      <c r="M328" s="118" t="s">
        <v>85</v>
      </c>
      <c r="N328" s="118" t="s">
        <v>85</v>
      </c>
      <c r="O328" s="118" t="s">
        <v>85</v>
      </c>
      <c r="P328" s="118" t="s">
        <v>85</v>
      </c>
      <c r="Q328" s="118" t="s">
        <v>85</v>
      </c>
      <c r="R328" s="118" t="s">
        <v>85</v>
      </c>
      <c r="S328" s="7"/>
    </row>
    <row r="329" spans="1:19" ht="12.75">
      <c r="A329" s="50" t="s">
        <v>61</v>
      </c>
      <c r="B329" s="14"/>
      <c r="C329" s="22"/>
      <c r="D329" s="15"/>
      <c r="E329" s="41"/>
      <c r="F329" s="96">
        <f ca="1">SUM(G329:R329)</f>
        <v>758036.71635343321</v>
      </c>
      <c r="G329" s="96">
        <f t="shared" ref="G329:R329" ca="1" si="91">SUM(G319:G327)</f>
        <v>88681.471037762836</v>
      </c>
      <c r="H329" s="96">
        <f t="shared" ca="1" si="91"/>
        <v>65329.977644571154</v>
      </c>
      <c r="I329" s="96">
        <f t="shared" ca="1" si="91"/>
        <v>91758.994033510084</v>
      </c>
      <c r="J329" s="96">
        <f t="shared" ca="1" si="91"/>
        <v>57549.658945879317</v>
      </c>
      <c r="K329" s="96">
        <f t="shared" ca="1" si="91"/>
        <v>54494.053528133692</v>
      </c>
      <c r="L329" s="96">
        <f t="shared" ca="1" si="91"/>
        <v>44631.143427402938</v>
      </c>
      <c r="M329" s="96">
        <f t="shared" ca="1" si="91"/>
        <v>57911.72047479076</v>
      </c>
      <c r="N329" s="96">
        <f t="shared" ca="1" si="91"/>
        <v>72388.069998921026</v>
      </c>
      <c r="O329" s="96">
        <f t="shared" ca="1" si="91"/>
        <v>75158.536156703223</v>
      </c>
      <c r="P329" s="96">
        <f t="shared" ca="1" si="91"/>
        <v>87820.995355256775</v>
      </c>
      <c r="Q329" s="96">
        <f t="shared" ca="1" si="91"/>
        <v>27754.60836615253</v>
      </c>
      <c r="R329" s="96">
        <f t="shared" ca="1" si="91"/>
        <v>34557.487384348875</v>
      </c>
      <c r="S329" s="7"/>
    </row>
    <row r="330" spans="1:19" ht="12.75">
      <c r="A330" s="50"/>
      <c r="B330" s="14"/>
      <c r="C330" s="22"/>
      <c r="D330" s="15"/>
      <c r="E330" s="41"/>
      <c r="F330" s="91"/>
      <c r="G330" s="91"/>
      <c r="H330" s="91"/>
      <c r="I330" s="91"/>
      <c r="J330" s="91"/>
      <c r="K330" s="91"/>
      <c r="L330" s="91"/>
      <c r="M330" s="91"/>
      <c r="N330" s="91"/>
      <c r="O330" s="91"/>
      <c r="P330" s="91"/>
      <c r="Q330" s="91"/>
      <c r="R330" s="91"/>
      <c r="S330" s="7"/>
    </row>
    <row r="331" spans="1:19" ht="12.75">
      <c r="A331" s="50" t="s">
        <v>142</v>
      </c>
      <c r="B331" s="14"/>
      <c r="C331" s="22"/>
      <c r="D331" s="15"/>
      <c r="E331" s="41"/>
      <c r="F331" s="91"/>
      <c r="G331" s="91"/>
      <c r="H331" s="91"/>
      <c r="I331" s="91"/>
      <c r="J331" s="91"/>
      <c r="K331" s="91"/>
      <c r="L331" s="91"/>
      <c r="M331" s="91"/>
      <c r="N331" s="91"/>
      <c r="O331" s="91"/>
      <c r="P331" s="91"/>
      <c r="Q331" s="91"/>
      <c r="R331" s="91"/>
      <c r="S331" s="7"/>
    </row>
    <row r="332" spans="1:19" ht="12.75">
      <c r="A332" s="51"/>
      <c r="B332" s="14"/>
      <c r="C332" s="66" t="s">
        <v>62</v>
      </c>
      <c r="D332" s="211" t="s">
        <v>195</v>
      </c>
      <c r="E332" s="210">
        <f>VLOOKUP(D332,'Actual Factors'!$A$4:$B$9,2,FALSE)</f>
        <v>7.7386335360771719E-2</v>
      </c>
      <c r="F332" s="91">
        <f ca="1">SUM(G332:R332)</f>
        <v>206857.00203176332</v>
      </c>
      <c r="G332" s="98">
        <f ca="1">INDEX(OFFSET('Actual NPC (Total System)'!E$1,MATCH("NET SYSTEM LOAD",'Actual NPC (Total System)'!$A:$A,0),0,1000,1),MATCH($C332,OFFSET('Actual NPC (Total System)'!$C$1,MATCH("NET SYSTEM LOAD",'Actual NPC (Total System)'!$A:$A,0),0,1000,1),0),1)*$E332</f>
        <v>27936.002747226426</v>
      </c>
      <c r="H332" s="98">
        <f ca="1">INDEX(OFFSET('Actual NPC (Total System)'!F$1,MATCH("NET SYSTEM LOAD",'Actual NPC (Total System)'!$A:$A,0),0,1000,1),MATCH($C332,OFFSET('Actual NPC (Total System)'!$C$1,MATCH("NET SYSTEM LOAD",'Actual NPC (Total System)'!$A:$A,0),0,1000,1),0),1)*$E332</f>
        <v>13628.352747714785</v>
      </c>
      <c r="I332" s="98">
        <f ca="1">INDEX(OFFSET('Actual NPC (Total System)'!G$1,MATCH("NET SYSTEM LOAD",'Actual NPC (Total System)'!$A:$A,0),0,1000,1),MATCH($C332,OFFSET('Actual NPC (Total System)'!$C$1,MATCH("NET SYSTEM LOAD",'Actual NPC (Total System)'!$A:$A,0),0,1000,1),0),1)*$E332</f>
        <v>13361.447277055484</v>
      </c>
      <c r="J332" s="98">
        <f ca="1">INDEX(OFFSET('Actual NPC (Total System)'!H$1,MATCH("NET SYSTEM LOAD",'Actual NPC (Total System)'!$A:$A,0),0,1000,1),MATCH($C332,OFFSET('Actual NPC (Total System)'!$C$1,MATCH("NET SYSTEM LOAD",'Actual NPC (Total System)'!$A:$A,0),0,1000,1),0),1)*$E332</f>
        <v>23860.99309979891</v>
      </c>
      <c r="K332" s="98">
        <f ca="1">INDEX(OFFSET('Actual NPC (Total System)'!I$1,MATCH("NET SYSTEM LOAD",'Actual NPC (Total System)'!$A:$A,0),0,1000,1),MATCH($C332,OFFSET('Actual NPC (Total System)'!$C$1,MATCH("NET SYSTEM LOAD",'Actual NPC (Total System)'!$A:$A,0),0,1000,1),0),1)*$E332</f>
        <v>29573.342830789632</v>
      </c>
      <c r="L332" s="98">
        <f ca="1">INDEX(OFFSET('Actual NPC (Total System)'!J$1,MATCH("NET SYSTEM LOAD",'Actual NPC (Total System)'!$A:$A,0),0,1000,1),MATCH($C332,OFFSET('Actual NPC (Total System)'!$C$1,MATCH("NET SYSTEM LOAD",'Actual NPC (Total System)'!$A:$A,0),0,1000,1),0),1)*$E332</f>
        <v>15591.876234823647</v>
      </c>
      <c r="M332" s="98">
        <f ca="1">INDEX(OFFSET('Actual NPC (Total System)'!K$1,MATCH("NET SYSTEM LOAD",'Actual NPC (Total System)'!$A:$A,0),0,1000,1),MATCH($C332,OFFSET('Actual NPC (Total System)'!$C$1,MATCH("NET SYSTEM LOAD",'Actual NPC (Total System)'!$A:$A,0),0,1000,1),0),1)*$E332</f>
        <v>10690.690071084531</v>
      </c>
      <c r="N332" s="98">
        <f ca="1">INDEX(OFFSET('Actual NPC (Total System)'!L$1,MATCH("NET SYSTEM LOAD",'Actual NPC (Total System)'!$A:$A,0),0,1000,1),MATCH($C332,OFFSET('Actual NPC (Total System)'!$C$1,MATCH("NET SYSTEM LOAD",'Actual NPC (Total System)'!$A:$A,0),0,1000,1),0),1)*$E332</f>
        <v>6952.6979141531747</v>
      </c>
      <c r="O332" s="98">
        <f ca="1">INDEX(OFFSET('Actual NPC (Total System)'!M$1,MATCH("NET SYSTEM LOAD",'Actual NPC (Total System)'!$A:$A,0),0,1000,1),MATCH($C332,OFFSET('Actual NPC (Total System)'!$C$1,MATCH("NET SYSTEM LOAD",'Actual NPC (Total System)'!$A:$A,0),0,1000,1),0),1)*$E332</f>
        <v>10941.653956659513</v>
      </c>
      <c r="P332" s="98">
        <f ca="1">INDEX(OFFSET('Actual NPC (Total System)'!N$1,MATCH("NET SYSTEM LOAD",'Actual NPC (Total System)'!$A:$A,0),0,1000,1),MATCH($C332,OFFSET('Actual NPC (Total System)'!$C$1,MATCH("NET SYSTEM LOAD",'Actual NPC (Total System)'!$A:$A,0),0,1000,1),0),1)*$E332</f>
        <v>9540.5743549527415</v>
      </c>
      <c r="Q332" s="98">
        <f ca="1">INDEX(OFFSET('Actual NPC (Total System)'!O$1,MATCH("NET SYSTEM LOAD",'Actual NPC (Total System)'!$A:$A,0),0,1000,1),MATCH($C332,OFFSET('Actual NPC (Total System)'!$C$1,MATCH("NET SYSTEM LOAD",'Actual NPC (Total System)'!$A:$A,0),0,1000,1),0),1)*$E332</f>
        <v>17826.870986378093</v>
      </c>
      <c r="R332" s="98">
        <f ca="1">INDEX(OFFSET('Actual NPC (Total System)'!P$1,MATCH("NET SYSTEM LOAD",'Actual NPC (Total System)'!$A:$A,0),0,1000,1),MATCH($C332,OFFSET('Actual NPC (Total System)'!$C$1,MATCH("NET SYSTEM LOAD",'Actual NPC (Total System)'!$A:$A,0),0,1000,1),0),1)*$E332</f>
        <v>26952.499811126378</v>
      </c>
      <c r="S332" s="7"/>
    </row>
    <row r="333" spans="1:19" ht="12.75">
      <c r="A333" s="51"/>
      <c r="B333" s="14"/>
      <c r="C333" s="66" t="s">
        <v>63</v>
      </c>
      <c r="D333" s="211" t="s">
        <v>195</v>
      </c>
      <c r="E333" s="210">
        <f>VLOOKUP(D333,'Actual Factors'!$A$4:$B$9,2,FALSE)</f>
        <v>7.7386335360771719E-2</v>
      </c>
      <c r="F333" s="91">
        <f t="shared" ref="F333" ca="1" si="92">SUM(G333:R333)</f>
        <v>25332.890020403014</v>
      </c>
      <c r="G333" s="98">
        <f ca="1">INDEX(OFFSET('Actual NPC (Total System)'!E$1,MATCH("NET SYSTEM LOAD",'Actual NPC (Total System)'!$A:$A,0),0,1000,1),MATCH($C333,OFFSET('Actual NPC (Total System)'!$C$1,MATCH("NET SYSTEM LOAD",'Actual NPC (Total System)'!$A:$A,0),0,1000,1),0),1)*$E333</f>
        <v>732.6193775411698</v>
      </c>
      <c r="H333" s="98">
        <f ca="1">INDEX(OFFSET('Actual NPC (Total System)'!F$1,MATCH("NET SYSTEM LOAD",'Actual NPC (Total System)'!$A:$A,0),0,1000,1),MATCH($C333,OFFSET('Actual NPC (Total System)'!$C$1,MATCH("NET SYSTEM LOAD",'Actual NPC (Total System)'!$A:$A,0),0,1000,1),0),1)*$E333</f>
        <v>776.29003431196008</v>
      </c>
      <c r="I333" s="98">
        <f ca="1">INDEX(OFFSET('Actual NPC (Total System)'!G$1,MATCH("NET SYSTEM LOAD",'Actual NPC (Total System)'!$A:$A,0),0,1000,1),MATCH($C333,OFFSET('Actual NPC (Total System)'!$C$1,MATCH("NET SYSTEM LOAD",'Actual NPC (Total System)'!$A:$A,0),0,1000,1),0),1)*$E333</f>
        <v>1423.1837702212106</v>
      </c>
      <c r="J333" s="98">
        <f ca="1">INDEX(OFFSET('Actual NPC (Total System)'!H$1,MATCH("NET SYSTEM LOAD",'Actual NPC (Total System)'!$A:$A,0),0,1000,1),MATCH($C333,OFFSET('Actual NPC (Total System)'!$C$1,MATCH("NET SYSTEM LOAD",'Actual NPC (Total System)'!$A:$A,0),0,1000,1),0),1)*$E333</f>
        <v>3404.3874038246054</v>
      </c>
      <c r="K333" s="98">
        <f ca="1">INDEX(OFFSET('Actual NPC (Total System)'!I$1,MATCH("NET SYSTEM LOAD",'Actual NPC (Total System)'!$A:$A,0),0,1000,1),MATCH($C333,OFFSET('Actual NPC (Total System)'!$C$1,MATCH("NET SYSTEM LOAD",'Actual NPC (Total System)'!$A:$A,0),0,1000,1),0),1)*$E333</f>
        <v>5389.473045555038</v>
      </c>
      <c r="L333" s="98">
        <f ca="1">INDEX(OFFSET('Actual NPC (Total System)'!J$1,MATCH("NET SYSTEM LOAD",'Actual NPC (Total System)'!$A:$A,0),0,1000,1),MATCH($C333,OFFSET('Actual NPC (Total System)'!$C$1,MATCH("NET SYSTEM LOAD",'Actual NPC (Total System)'!$A:$A,0),0,1000,1),0),1)*$E333</f>
        <v>3510.0421162429784</v>
      </c>
      <c r="M333" s="98">
        <f ca="1">INDEX(OFFSET('Actual NPC (Total System)'!K$1,MATCH("NET SYSTEM LOAD",'Actual NPC (Total System)'!$A:$A,0),0,1000,1),MATCH($C333,OFFSET('Actual NPC (Total System)'!$C$1,MATCH("NET SYSTEM LOAD",'Actual NPC (Total System)'!$A:$A,0),0,1000,1),0),1)*$E333</f>
        <v>2542.806948630795</v>
      </c>
      <c r="N333" s="98">
        <f ca="1">INDEX(OFFSET('Actual NPC (Total System)'!L$1,MATCH("NET SYSTEM LOAD",'Actual NPC (Total System)'!$A:$A,0),0,1000,1),MATCH($C333,OFFSET('Actual NPC (Total System)'!$C$1,MATCH("NET SYSTEM LOAD",'Actual NPC (Total System)'!$A:$A,0),0,1000,1),0),1)*$E333</f>
        <v>1897.3704748027237</v>
      </c>
      <c r="O333" s="98">
        <f ca="1">INDEX(OFFSET('Actual NPC (Total System)'!M$1,MATCH("NET SYSTEM LOAD",'Actual NPC (Total System)'!$A:$A,0),0,1000,1),MATCH($C333,OFFSET('Actual NPC (Total System)'!$C$1,MATCH("NET SYSTEM LOAD",'Actual NPC (Total System)'!$A:$A,0),0,1000,1),0),1)*$E333</f>
        <v>1742.6950787047288</v>
      </c>
      <c r="P333" s="98">
        <f ca="1">INDEX(OFFSET('Actual NPC (Total System)'!N$1,MATCH("NET SYSTEM LOAD",'Actual NPC (Total System)'!$A:$A,0),0,1000,1),MATCH($C333,OFFSET('Actual NPC (Total System)'!$C$1,MATCH("NET SYSTEM LOAD",'Actual NPC (Total System)'!$A:$A,0),0,1000,1),0),1)*$E333</f>
        <v>1219.3796591194298</v>
      </c>
      <c r="Q333" s="98">
        <f ca="1">INDEX(OFFSET('Actual NPC (Total System)'!O$1,MATCH("NET SYSTEM LOAD",'Actual NPC (Total System)'!$A:$A,0),0,1000,1),MATCH($C333,OFFSET('Actual NPC (Total System)'!$C$1,MATCH("NET SYSTEM LOAD",'Actual NPC (Total System)'!$A:$A,0),0,1000,1),0),1)*$E333</f>
        <v>1325.9273324615306</v>
      </c>
      <c r="R333" s="98">
        <f ca="1">INDEX(OFFSET('Actual NPC (Total System)'!P$1,MATCH("NET SYSTEM LOAD",'Actual NPC (Total System)'!$A:$A,0),0,1000,1),MATCH($C333,OFFSET('Actual NPC (Total System)'!$C$1,MATCH("NET SYSTEM LOAD",'Actual NPC (Total System)'!$A:$A,0),0,1000,1),0),1)*$E333</f>
        <v>1368.7147789868484</v>
      </c>
      <c r="S333" s="7"/>
    </row>
    <row r="334" spans="1:19" ht="12.75">
      <c r="A334" s="51"/>
      <c r="B334" s="14"/>
      <c r="C334" s="22"/>
      <c r="D334" s="15"/>
      <c r="E334" s="41"/>
      <c r="F334" s="118" t="s">
        <v>85</v>
      </c>
      <c r="G334" s="118" t="s">
        <v>85</v>
      </c>
      <c r="H334" s="118" t="s">
        <v>85</v>
      </c>
      <c r="I334" s="118" t="s">
        <v>85</v>
      </c>
      <c r="J334" s="118" t="s">
        <v>85</v>
      </c>
      <c r="K334" s="118" t="s">
        <v>85</v>
      </c>
      <c r="L334" s="118" t="s">
        <v>85</v>
      </c>
      <c r="M334" s="118" t="s">
        <v>85</v>
      </c>
      <c r="N334" s="118" t="s">
        <v>85</v>
      </c>
      <c r="O334" s="118" t="s">
        <v>85</v>
      </c>
      <c r="P334" s="118" t="s">
        <v>85</v>
      </c>
      <c r="Q334" s="118" t="s">
        <v>85</v>
      </c>
      <c r="R334" s="118" t="s">
        <v>85</v>
      </c>
      <c r="S334" s="7"/>
    </row>
    <row r="335" spans="1:19" ht="12.75">
      <c r="A335" s="50" t="s">
        <v>64</v>
      </c>
      <c r="B335" s="14"/>
      <c r="C335" s="22"/>
      <c r="D335" s="15"/>
      <c r="E335" s="41"/>
      <c r="F335" s="96">
        <f ca="1">SUM(G335:R335)</f>
        <v>232189.89205216634</v>
      </c>
      <c r="G335" s="96">
        <f t="shared" ref="G335:R335" ca="1" si="93">SUM(G332:G333)</f>
        <v>28668.622124767597</v>
      </c>
      <c r="H335" s="96">
        <f t="shared" ca="1" si="93"/>
        <v>14404.642782026745</v>
      </c>
      <c r="I335" s="96">
        <f t="shared" ca="1" si="93"/>
        <v>14784.631047276695</v>
      </c>
      <c r="J335" s="96">
        <f t="shared" ca="1" si="93"/>
        <v>27265.380503623517</v>
      </c>
      <c r="K335" s="96">
        <f t="shared" ca="1" si="93"/>
        <v>34962.81587634467</v>
      </c>
      <c r="L335" s="96">
        <f t="shared" ca="1" si="93"/>
        <v>19101.918351066626</v>
      </c>
      <c r="M335" s="96">
        <f t="shared" ca="1" si="93"/>
        <v>13233.497019715327</v>
      </c>
      <c r="N335" s="96">
        <f t="shared" ca="1" si="93"/>
        <v>8850.0683889558986</v>
      </c>
      <c r="O335" s="96">
        <f t="shared" ca="1" si="93"/>
        <v>12684.349035364241</v>
      </c>
      <c r="P335" s="96">
        <f t="shared" ca="1" si="93"/>
        <v>10759.954014072171</v>
      </c>
      <c r="Q335" s="96">
        <f t="shared" ca="1" si="93"/>
        <v>19152.798318839625</v>
      </c>
      <c r="R335" s="96">
        <f t="shared" ca="1" si="93"/>
        <v>28321.214590113224</v>
      </c>
      <c r="S335" s="7"/>
    </row>
    <row r="336" spans="1:19" ht="12.75">
      <c r="A336" s="51"/>
      <c r="B336" s="14"/>
      <c r="C336" s="22"/>
      <c r="D336" s="15"/>
      <c r="E336" s="41"/>
      <c r="F336" s="91"/>
      <c r="G336" s="91"/>
      <c r="H336" s="91"/>
      <c r="I336" s="91"/>
      <c r="J336" s="91"/>
      <c r="K336" s="91"/>
      <c r="L336" s="91"/>
      <c r="M336" s="91"/>
      <c r="N336" s="91"/>
      <c r="O336" s="91"/>
      <c r="P336" s="91"/>
      <c r="Q336" s="91"/>
      <c r="R336" s="91"/>
      <c r="S336" s="7"/>
    </row>
    <row r="337" spans="1:19" ht="12.75">
      <c r="A337" s="50" t="s">
        <v>143</v>
      </c>
      <c r="B337" s="14"/>
      <c r="C337" s="22"/>
      <c r="D337" s="15"/>
      <c r="E337" s="41"/>
      <c r="F337" s="91"/>
      <c r="G337" s="91"/>
      <c r="H337" s="91"/>
      <c r="I337" s="91"/>
      <c r="J337" s="91"/>
      <c r="K337" s="91"/>
      <c r="L337" s="91"/>
      <c r="M337" s="91"/>
      <c r="N337" s="91"/>
      <c r="O337" s="91"/>
      <c r="P337" s="91"/>
      <c r="Q337" s="91"/>
      <c r="R337" s="91"/>
      <c r="S337" s="7"/>
    </row>
    <row r="338" spans="1:19" ht="12.75">
      <c r="A338" s="14"/>
      <c r="B338" s="14"/>
      <c r="C338" s="66" t="s">
        <v>55</v>
      </c>
      <c r="D338" s="211" t="s">
        <v>195</v>
      </c>
      <c r="E338" s="210">
        <f>VLOOKUP(D338,'Actual Factors'!$A$4:$B$9,2,FALSE)</f>
        <v>7.7386335360771719E-2</v>
      </c>
      <c r="F338" s="91">
        <f ca="1">SUM(G338:R338)</f>
        <v>19207.365822878899</v>
      </c>
      <c r="G338" s="98">
        <f ca="1">INDEX(OFFSET('Actual NPC (Total System)'!E$1,MATCH("NET SYSTEM LOAD",'Actual NPC (Total System)'!$A:$A,0),0,1000,1),MATCH($C338,OFFSET('Actual NPC (Total System)'!$C$1,MATCH("NET SYSTEM LOAD",'Actual NPC (Total System)'!$A:$A,0),0,1000,1),0),1)*$E338</f>
        <v>1784.7610524254781</v>
      </c>
      <c r="H338" s="98">
        <f ca="1">INDEX(OFFSET('Actual NPC (Total System)'!F$1,MATCH("NET SYSTEM LOAD",'Actual NPC (Total System)'!$A:$A,0),0,1000,1),MATCH($C338,OFFSET('Actual NPC (Total System)'!$C$1,MATCH("NET SYSTEM LOAD",'Actual NPC (Total System)'!$A:$A,0),0,1000,1),0),1)*$E338</f>
        <v>1393.8826725182203</v>
      </c>
      <c r="I338" s="98">
        <f ca="1">INDEX(OFFSET('Actual NPC (Total System)'!G$1,MATCH("NET SYSTEM LOAD",'Actual NPC (Total System)'!$A:$A,0),0,1000,1),MATCH($C338,OFFSET('Actual NPC (Total System)'!$C$1,MATCH("NET SYSTEM LOAD",'Actual NPC (Total System)'!$A:$A,0),0,1000,1),0),1)*$E338</f>
        <v>1697.4692661385277</v>
      </c>
      <c r="J338" s="98">
        <f ca="1">INDEX(OFFSET('Actual NPC (Total System)'!H$1,MATCH("NET SYSTEM LOAD",'Actual NPC (Total System)'!$A:$A,0),0,1000,1),MATCH($C338,OFFSET('Actual NPC (Total System)'!$C$1,MATCH("NET SYSTEM LOAD",'Actual NPC (Total System)'!$A:$A,0),0,1000,1),0),1)*$E338</f>
        <v>1555.6201134222331</v>
      </c>
      <c r="K338" s="98">
        <f ca="1">INDEX(OFFSET('Actual NPC (Total System)'!I$1,MATCH("NET SYSTEM LOAD",'Actual NPC (Total System)'!$A:$A,0),0,1000,1),MATCH($C338,OFFSET('Actual NPC (Total System)'!$C$1,MATCH("NET SYSTEM LOAD",'Actual NPC (Total System)'!$A:$A,0),0,1000,1),0),1)*$E338</f>
        <v>1556.4713631112015</v>
      </c>
      <c r="L338" s="98">
        <f ca="1">INDEX(OFFSET('Actual NPC (Total System)'!J$1,MATCH("NET SYSTEM LOAD",'Actual NPC (Total System)'!$A:$A,0),0,1000,1),MATCH($C338,OFFSET('Actual NPC (Total System)'!$C$1,MATCH("NET SYSTEM LOAD",'Actual NPC (Total System)'!$A:$A,0),0,1000,1),0),1)*$E338</f>
        <v>1435.3617482715938</v>
      </c>
      <c r="M338" s="98">
        <f ca="1">INDEX(OFFSET('Actual NPC (Total System)'!K$1,MATCH("NET SYSTEM LOAD",'Actual NPC (Total System)'!$A:$A,0),0,1000,1),MATCH($C338,OFFSET('Actual NPC (Total System)'!$C$1,MATCH("NET SYSTEM LOAD",'Actual NPC (Total System)'!$A:$A,0),0,1000,1),0),1)*$E338</f>
        <v>1432.8853855400491</v>
      </c>
      <c r="N338" s="98">
        <f ca="1">INDEX(OFFSET('Actual NPC (Total System)'!L$1,MATCH("NET SYSTEM LOAD",'Actual NPC (Total System)'!$A:$A,0),0,1000,1),MATCH($C338,OFFSET('Actual NPC (Total System)'!$C$1,MATCH("NET SYSTEM LOAD",'Actual NPC (Total System)'!$A:$A,0),0,1000,1),0),1)*$E338</f>
        <v>1592.8429407307642</v>
      </c>
      <c r="O338" s="98">
        <f ca="1">INDEX(OFFSET('Actual NPC (Total System)'!M$1,MATCH("NET SYSTEM LOAD",'Actual NPC (Total System)'!$A:$A,0),0,1000,1),MATCH($C338,OFFSET('Actual NPC (Total System)'!$C$1,MATCH("NET SYSTEM LOAD",'Actual NPC (Total System)'!$A:$A,0),0,1000,1),0),1)*$E338</f>
        <v>1312.3174750479668</v>
      </c>
      <c r="P338" s="98">
        <f ca="1">INDEX(OFFSET('Actual NPC (Total System)'!N$1,MATCH("NET SYSTEM LOAD",'Actual NPC (Total System)'!$A:$A,0),0,1000,1),MATCH($C338,OFFSET('Actual NPC (Total System)'!$C$1,MATCH("NET SYSTEM LOAD",'Actual NPC (Total System)'!$A:$A,0),0,1000,1),0),1)*$E338</f>
        <v>1792.7318449676377</v>
      </c>
      <c r="Q338" s="98">
        <f ca="1">INDEX(OFFSET('Actual NPC (Total System)'!O$1,MATCH("NET SYSTEM LOAD",'Actual NPC (Total System)'!$A:$A,0),0,1000,1),MATCH($C338,OFFSET('Actual NPC (Total System)'!$C$1,MATCH("NET SYSTEM LOAD",'Actual NPC (Total System)'!$A:$A,0),0,1000,1),0),1)*$E338</f>
        <v>1782.9037803768197</v>
      </c>
      <c r="R338" s="98">
        <f ca="1">INDEX(OFFSET('Actual NPC (Total System)'!P$1,MATCH("NET SYSTEM LOAD",'Actual NPC (Total System)'!$A:$A,0),0,1000,1),MATCH($C338,OFFSET('Actual NPC (Total System)'!$C$1,MATCH("NET SYSTEM LOAD",'Actual NPC (Total System)'!$A:$A,0),0,1000,1),0),1)*$E338</f>
        <v>1870.1181803284094</v>
      </c>
      <c r="S338" s="7"/>
    </row>
    <row r="339" spans="1:19" ht="12.75">
      <c r="B339" s="14"/>
      <c r="C339" s="66" t="s">
        <v>107</v>
      </c>
      <c r="D339" s="211" t="s">
        <v>169</v>
      </c>
      <c r="E339" s="210">
        <f>VLOOKUP(D339,'Actual Factors'!$A$4:$B$9,2,FALSE)</f>
        <v>0</v>
      </c>
      <c r="F339" s="91">
        <f t="shared" ref="F339" ca="1" si="94">SUM(G339:R339)</f>
        <v>0</v>
      </c>
      <c r="G339" s="98">
        <f ca="1">INDEX(OFFSET('Actual NPC (Total System)'!E$1,MATCH("NET SYSTEM LOAD",'Actual NPC (Total System)'!$A:$A,0),0,1000,1),MATCH($C339,OFFSET('Actual NPC (Total System)'!$C$1,MATCH("NET SYSTEM LOAD",'Actual NPC (Total System)'!$A:$A,0),0,1000,1),0),1)*$E339</f>
        <v>0</v>
      </c>
      <c r="H339" s="98">
        <f ca="1">INDEX(OFFSET('Actual NPC (Total System)'!F$1,MATCH("NET SYSTEM LOAD",'Actual NPC (Total System)'!$A:$A,0),0,1000,1),MATCH($C339,OFFSET('Actual NPC (Total System)'!$C$1,MATCH("NET SYSTEM LOAD",'Actual NPC (Total System)'!$A:$A,0),0,1000,1),0),1)*$E339</f>
        <v>0</v>
      </c>
      <c r="I339" s="98">
        <f ca="1">INDEX(OFFSET('Actual NPC (Total System)'!G$1,MATCH("NET SYSTEM LOAD",'Actual NPC (Total System)'!$A:$A,0),0,1000,1),MATCH($C339,OFFSET('Actual NPC (Total System)'!$C$1,MATCH("NET SYSTEM LOAD",'Actual NPC (Total System)'!$A:$A,0),0,1000,1),0),1)*$E339</f>
        <v>0</v>
      </c>
      <c r="J339" s="98">
        <f ca="1">INDEX(OFFSET('Actual NPC (Total System)'!H$1,MATCH("NET SYSTEM LOAD",'Actual NPC (Total System)'!$A:$A,0),0,1000,1),MATCH($C339,OFFSET('Actual NPC (Total System)'!$C$1,MATCH("NET SYSTEM LOAD",'Actual NPC (Total System)'!$A:$A,0),0,1000,1),0),1)*$E339</f>
        <v>0</v>
      </c>
      <c r="K339" s="98">
        <f ca="1">INDEX(OFFSET('Actual NPC (Total System)'!I$1,MATCH("NET SYSTEM LOAD",'Actual NPC (Total System)'!$A:$A,0),0,1000,1),MATCH($C339,OFFSET('Actual NPC (Total System)'!$C$1,MATCH("NET SYSTEM LOAD",'Actual NPC (Total System)'!$A:$A,0),0,1000,1),0),1)*$E339</f>
        <v>0</v>
      </c>
      <c r="L339" s="98">
        <f ca="1">INDEX(OFFSET('Actual NPC (Total System)'!J$1,MATCH("NET SYSTEM LOAD",'Actual NPC (Total System)'!$A:$A,0),0,1000,1),MATCH($C339,OFFSET('Actual NPC (Total System)'!$C$1,MATCH("NET SYSTEM LOAD",'Actual NPC (Total System)'!$A:$A,0),0,1000,1),0),1)*$E339</f>
        <v>0</v>
      </c>
      <c r="M339" s="98">
        <f ca="1">INDEX(OFFSET('Actual NPC (Total System)'!K$1,MATCH("NET SYSTEM LOAD",'Actual NPC (Total System)'!$A:$A,0),0,1000,1),MATCH($C339,OFFSET('Actual NPC (Total System)'!$C$1,MATCH("NET SYSTEM LOAD",'Actual NPC (Total System)'!$A:$A,0),0,1000,1),0),1)*$E339</f>
        <v>0</v>
      </c>
      <c r="N339" s="98">
        <f ca="1">INDEX(OFFSET('Actual NPC (Total System)'!L$1,MATCH("NET SYSTEM LOAD",'Actual NPC (Total System)'!$A:$A,0),0,1000,1),MATCH($C339,OFFSET('Actual NPC (Total System)'!$C$1,MATCH("NET SYSTEM LOAD",'Actual NPC (Total System)'!$A:$A,0),0,1000,1),0),1)*$E339</f>
        <v>0</v>
      </c>
      <c r="O339" s="98">
        <f ca="1">INDEX(OFFSET('Actual NPC (Total System)'!M$1,MATCH("NET SYSTEM LOAD",'Actual NPC (Total System)'!$A:$A,0),0,1000,1),MATCH($C339,OFFSET('Actual NPC (Total System)'!$C$1,MATCH("NET SYSTEM LOAD",'Actual NPC (Total System)'!$A:$A,0),0,1000,1),0),1)*$E339</f>
        <v>0</v>
      </c>
      <c r="P339" s="98">
        <f ca="1">INDEX(OFFSET('Actual NPC (Total System)'!N$1,MATCH("NET SYSTEM LOAD",'Actual NPC (Total System)'!$A:$A,0),0,1000,1),MATCH($C339,OFFSET('Actual NPC (Total System)'!$C$1,MATCH("NET SYSTEM LOAD",'Actual NPC (Total System)'!$A:$A,0),0,1000,1),0),1)*$E339</f>
        <v>0</v>
      </c>
      <c r="Q339" s="98">
        <f ca="1">INDEX(OFFSET('Actual NPC (Total System)'!O$1,MATCH("NET SYSTEM LOAD",'Actual NPC (Total System)'!$A:$A,0),0,1000,1),MATCH($C339,OFFSET('Actual NPC (Total System)'!$C$1,MATCH("NET SYSTEM LOAD",'Actual NPC (Total System)'!$A:$A,0),0,1000,1),0),1)*$E339</f>
        <v>0</v>
      </c>
      <c r="R339" s="98">
        <f ca="1">INDEX(OFFSET('Actual NPC (Total System)'!P$1,MATCH("NET SYSTEM LOAD",'Actual NPC (Total System)'!$A:$A,0),0,1000,1),MATCH($C339,OFFSET('Actual NPC (Total System)'!$C$1,MATCH("NET SYSTEM LOAD",'Actual NPC (Total System)'!$A:$A,0),0,1000,1),0),1)*$E339</f>
        <v>0</v>
      </c>
      <c r="S339" s="7"/>
    </row>
    <row r="340" spans="1:19" ht="12.75">
      <c r="B340" s="14"/>
      <c r="C340" s="66" t="s">
        <v>152</v>
      </c>
      <c r="D340" s="211" t="s">
        <v>195</v>
      </c>
      <c r="E340" s="210">
        <f>VLOOKUP(D340,'Actual Factors'!$A$4:$B$9,2,FALSE)</f>
        <v>7.7386335360771719E-2</v>
      </c>
      <c r="F340" s="91">
        <f t="shared" ref="F340:F358" ca="1" si="95">SUM(G340:R340)</f>
        <v>44954.960392438072</v>
      </c>
      <c r="G340" s="98">
        <f ca="1">INDEX(OFFSET('Actual NPC (Total System)'!E$1,MATCH("NET SYSTEM LOAD",'Actual NPC (Total System)'!$A:$A,0),0,1000,1),MATCH($C340,OFFSET('Actual NPC (Total System)'!$C$1,MATCH("NET SYSTEM LOAD",'Actual NPC (Total System)'!$A:$A,0),0,1000,1),0),1)*$E340</f>
        <v>4719.4056619766634</v>
      </c>
      <c r="H340" s="98">
        <f ca="1">INDEX(OFFSET('Actual NPC (Total System)'!F$1,MATCH("NET SYSTEM LOAD",'Actual NPC (Total System)'!$A:$A,0),0,1000,1),MATCH($C340,OFFSET('Actual NPC (Total System)'!$C$1,MATCH("NET SYSTEM LOAD",'Actual NPC (Total System)'!$A:$A,0),0,1000,1),0),1)*$E340</f>
        <v>4192.3273318344473</v>
      </c>
      <c r="I340" s="98">
        <f ca="1">INDEX(OFFSET('Actual NPC (Total System)'!G$1,MATCH("NET SYSTEM LOAD",'Actual NPC (Total System)'!$A:$A,0),0,1000,1),MATCH($C340,OFFSET('Actual NPC (Total System)'!$C$1,MATCH("NET SYSTEM LOAD",'Actual NPC (Total System)'!$A:$A,0),0,1000,1),0),1)*$E340</f>
        <v>3358.2574093160497</v>
      </c>
      <c r="J340" s="98">
        <f ca="1">INDEX(OFFSET('Actual NPC (Total System)'!H$1,MATCH("NET SYSTEM LOAD",'Actual NPC (Total System)'!$A:$A,0),0,1000,1),MATCH($C340,OFFSET('Actual NPC (Total System)'!$C$1,MATCH("NET SYSTEM LOAD",'Actual NPC (Total System)'!$A:$A,0),0,1000,1),0),1)*$E340</f>
        <v>3616.418224079584</v>
      </c>
      <c r="K340" s="98">
        <f ca="1">INDEX(OFFSET('Actual NPC (Total System)'!I$1,MATCH("NET SYSTEM LOAD",'Actual NPC (Total System)'!$A:$A,0),0,1000,1),MATCH($C340,OFFSET('Actual NPC (Total System)'!$C$1,MATCH("NET SYSTEM LOAD",'Actual NPC (Total System)'!$A:$A,0),0,1000,1),0),1)*$E340</f>
        <v>3834.9572351384031</v>
      </c>
      <c r="L340" s="98">
        <f ca="1">INDEX(OFFSET('Actual NPC (Total System)'!J$1,MATCH("NET SYSTEM LOAD",'Actual NPC (Total System)'!$A:$A,0),0,1000,1),MATCH($C340,OFFSET('Actual NPC (Total System)'!$C$1,MATCH("NET SYSTEM LOAD",'Actual NPC (Total System)'!$A:$A,0),0,1000,1),0),1)*$E340</f>
        <v>2936.8114269412868</v>
      </c>
      <c r="M340" s="98">
        <f ca="1">INDEX(OFFSET('Actual NPC (Total System)'!K$1,MATCH("NET SYSTEM LOAD",'Actual NPC (Total System)'!$A:$A,0),0,1000,1),MATCH($C340,OFFSET('Actual NPC (Total System)'!$C$1,MATCH("NET SYSTEM LOAD",'Actual NPC (Total System)'!$A:$A,0),0,1000,1),0),1)*$E340</f>
        <v>2504.8409029574591</v>
      </c>
      <c r="N340" s="98">
        <f ca="1">INDEX(OFFSET('Actual NPC (Total System)'!L$1,MATCH("NET SYSTEM LOAD",'Actual NPC (Total System)'!$A:$A,0),0,1000,1),MATCH($C340,OFFSET('Actual NPC (Total System)'!$C$1,MATCH("NET SYSTEM LOAD",'Actual NPC (Total System)'!$A:$A,0),0,1000,1),0),1)*$E340</f>
        <v>3212.1520081549124</v>
      </c>
      <c r="O340" s="98">
        <f ca="1">INDEX(OFFSET('Actual NPC (Total System)'!M$1,MATCH("NET SYSTEM LOAD",'Actual NPC (Total System)'!$A:$A,0),0,1000,1),MATCH($C340,OFFSET('Actual NPC (Total System)'!$C$1,MATCH("NET SYSTEM LOAD",'Actual NPC (Total System)'!$A:$A,0),0,1000,1),0),1)*$E340</f>
        <v>3708.585349494263</v>
      </c>
      <c r="P340" s="98">
        <f ca="1">INDEX(OFFSET('Actual NPC (Total System)'!N$1,MATCH("NET SYSTEM LOAD",'Actual NPC (Total System)'!$A:$A,0),0,1000,1),MATCH($C340,OFFSET('Actual NPC (Total System)'!$C$1,MATCH("NET SYSTEM LOAD",'Actual NPC (Total System)'!$A:$A,0),0,1000,1),0),1)*$E340</f>
        <v>2856.6391835075274</v>
      </c>
      <c r="Q340" s="98">
        <f ca="1">INDEX(OFFSET('Actual NPC (Total System)'!O$1,MATCH("NET SYSTEM LOAD",'Actual NPC (Total System)'!$A:$A,0),0,1000,1),MATCH($C340,OFFSET('Actual NPC (Total System)'!$C$1,MATCH("NET SYSTEM LOAD",'Actual NPC (Total System)'!$A:$A,0),0,1000,1),0),1)*$E340</f>
        <v>4662.7588644925781</v>
      </c>
      <c r="R340" s="98">
        <f ca="1">INDEX(OFFSET('Actual NPC (Total System)'!P$1,MATCH("NET SYSTEM LOAD",'Actual NPC (Total System)'!$A:$A,0),0,1000,1),MATCH($C340,OFFSET('Actual NPC (Total System)'!$C$1,MATCH("NET SYSTEM LOAD",'Actual NPC (Total System)'!$A:$A,0),0,1000,1),0),1)*$E340</f>
        <v>5351.8067945448902</v>
      </c>
      <c r="S340" s="7"/>
    </row>
    <row r="341" spans="1:19" ht="12.75">
      <c r="B341" s="14"/>
      <c r="C341" s="66" t="s">
        <v>65</v>
      </c>
      <c r="D341" s="211" t="s">
        <v>195</v>
      </c>
      <c r="E341" s="210">
        <f>VLOOKUP(D341,'Actual Factors'!$A$4:$B$9,2,FALSE)</f>
        <v>7.7386335360771719E-2</v>
      </c>
      <c r="F341" s="91">
        <f t="shared" ca="1" si="95"/>
        <v>33433.141079578847</v>
      </c>
      <c r="G341" s="98">
        <f ca="1">INDEX(OFFSET('Actual NPC (Total System)'!E$1,MATCH("NET SYSTEM LOAD",'Actual NPC (Total System)'!$A:$A,0),0,1000,1),MATCH($C341,OFFSET('Actual NPC (Total System)'!$C$1,MATCH("NET SYSTEM LOAD",'Actual NPC (Total System)'!$A:$A,0),0,1000,1),0),1)*$E341</f>
        <v>4139.1629194415973</v>
      </c>
      <c r="H341" s="98">
        <f ca="1">INDEX(OFFSET('Actual NPC (Total System)'!F$1,MATCH("NET SYSTEM LOAD",'Actual NPC (Total System)'!$A:$A,0),0,1000,1),MATCH($C341,OFFSET('Actual NPC (Total System)'!$C$1,MATCH("NET SYSTEM LOAD",'Actual NPC (Total System)'!$A:$A,0),0,1000,1),0),1)*$E341</f>
        <v>4344.701026159807</v>
      </c>
      <c r="I341" s="98">
        <f ca="1">INDEX(OFFSET('Actual NPC (Total System)'!G$1,MATCH("NET SYSTEM LOAD",'Actual NPC (Total System)'!$A:$A,0),0,1000,1),MATCH($C341,OFFSET('Actual NPC (Total System)'!$C$1,MATCH("NET SYSTEM LOAD",'Actual NPC (Total System)'!$A:$A,0),0,1000,1),0),1)*$E341</f>
        <v>3682.5835408130438</v>
      </c>
      <c r="J341" s="98">
        <f ca="1">INDEX(OFFSET('Actual NPC (Total System)'!H$1,MATCH("NET SYSTEM LOAD",'Actual NPC (Total System)'!$A:$A,0),0,1000,1),MATCH($C341,OFFSET('Actual NPC (Total System)'!$C$1,MATCH("NET SYSTEM LOAD",'Actual NPC (Total System)'!$A:$A,0),0,1000,1),0),1)*$E341</f>
        <v>3056.45070140904</v>
      </c>
      <c r="K341" s="98">
        <f ca="1">INDEX(OFFSET('Actual NPC (Total System)'!I$1,MATCH("NET SYSTEM LOAD",'Actual NPC (Total System)'!$A:$A,0),0,1000,1),MATCH($C341,OFFSET('Actual NPC (Total System)'!$C$1,MATCH("NET SYSTEM LOAD",'Actual NPC (Total System)'!$A:$A,0),0,1000,1),0),1)*$E341</f>
        <v>1773.6948064688877</v>
      </c>
      <c r="L341" s="98">
        <f ca="1">INDEX(OFFSET('Actual NPC (Total System)'!J$1,MATCH("NET SYSTEM LOAD",'Actual NPC (Total System)'!$A:$A,0),0,1000,1),MATCH($C341,OFFSET('Actual NPC (Total System)'!$C$1,MATCH("NET SYSTEM LOAD",'Actual NPC (Total System)'!$A:$A,0),0,1000,1),0),1)*$E341</f>
        <v>1606.540322089621</v>
      </c>
      <c r="M341" s="98">
        <f ca="1">INDEX(OFFSET('Actual NPC (Total System)'!K$1,MATCH("NET SYSTEM LOAD",'Actual NPC (Total System)'!$A:$A,0),0,1000,1),MATCH($C341,OFFSET('Actual NPC (Total System)'!$C$1,MATCH("NET SYSTEM LOAD",'Actual NPC (Total System)'!$A:$A,0),0,1000,1),0),1)*$E341</f>
        <v>1647.864625172273</v>
      </c>
      <c r="N341" s="98">
        <f ca="1">INDEX(OFFSET('Actual NPC (Total System)'!L$1,MATCH("NET SYSTEM LOAD",'Actual NPC (Total System)'!$A:$A,0),0,1000,1),MATCH($C341,OFFSET('Actual NPC (Total System)'!$C$1,MATCH("NET SYSTEM LOAD",'Actual NPC (Total System)'!$A:$A,0),0,1000,1),0),1)*$E341</f>
        <v>1777.3319642308441</v>
      </c>
      <c r="O341" s="98">
        <f ca="1">INDEX(OFFSET('Actual NPC (Total System)'!M$1,MATCH("NET SYSTEM LOAD",'Actual NPC (Total System)'!$A:$A,0),0,1000,1),MATCH($C341,OFFSET('Actual NPC (Total System)'!$C$1,MATCH("NET SYSTEM LOAD",'Actual NPC (Total System)'!$A:$A,0),0,1000,1),0),1)*$E341</f>
        <v>1642.2928090262974</v>
      </c>
      <c r="P341" s="98">
        <f ca="1">INDEX(OFFSET('Actual NPC (Total System)'!N$1,MATCH("NET SYSTEM LOAD",'Actual NPC (Total System)'!$A:$A,0),0,1000,1),MATCH($C341,OFFSET('Actual NPC (Total System)'!$C$1,MATCH("NET SYSTEM LOAD",'Actual NPC (Total System)'!$A:$A,0),0,1000,1),0),1)*$E341</f>
        <v>2210.6180559158047</v>
      </c>
      <c r="Q341" s="98">
        <f ca="1">INDEX(OFFSET('Actual NPC (Total System)'!O$1,MATCH("NET SYSTEM LOAD",'Actual NPC (Total System)'!$A:$A,0),0,1000,1),MATCH($C341,OFFSET('Actual NPC (Total System)'!$C$1,MATCH("NET SYSTEM LOAD",'Actual NPC (Total System)'!$A:$A,0),0,1000,1),0),1)*$E341</f>
        <v>3972.6275257452162</v>
      </c>
      <c r="R341" s="98">
        <f ca="1">INDEX(OFFSET('Actual NPC (Total System)'!P$1,MATCH("NET SYSTEM LOAD",'Actual NPC (Total System)'!$A:$A,0),0,1000,1),MATCH($C341,OFFSET('Actual NPC (Total System)'!$C$1,MATCH("NET SYSTEM LOAD",'Actual NPC (Total System)'!$A:$A,0),0,1000,1),0),1)*$E341</f>
        <v>3579.2727831064135</v>
      </c>
      <c r="S341" s="7"/>
    </row>
    <row r="342" spans="1:19" ht="12.75">
      <c r="B342" s="14"/>
      <c r="C342" s="66" t="s">
        <v>153</v>
      </c>
      <c r="D342" s="211" t="s">
        <v>195</v>
      </c>
      <c r="E342" s="210">
        <f>VLOOKUP(D342,'Actual Factors'!$A$4:$B$9,2,FALSE)</f>
        <v>7.7386335360771719E-2</v>
      </c>
      <c r="F342" s="91">
        <f t="shared" ca="1" si="95"/>
        <v>58314.782556450969</v>
      </c>
      <c r="G342" s="98">
        <f ca="1">INDEX(OFFSET('Actual NPC (Total System)'!E$1,MATCH("NET SYSTEM LOAD",'Actual NPC (Total System)'!$A:$A,0),0,1000,1),MATCH($C342,OFFSET('Actual NPC (Total System)'!$C$1,MATCH("NET SYSTEM LOAD",'Actual NPC (Total System)'!$A:$A,0),0,1000,1),0),1)*$E342</f>
        <v>7546.0189473642113</v>
      </c>
      <c r="H342" s="98">
        <f ca="1">INDEX(OFFSET('Actual NPC (Total System)'!F$1,MATCH("NET SYSTEM LOAD",'Actual NPC (Total System)'!$A:$A,0),0,1000,1),MATCH($C342,OFFSET('Actual NPC (Total System)'!$C$1,MATCH("NET SYSTEM LOAD",'Actual NPC (Total System)'!$A:$A,0),0,1000,1),0),1)*$E342</f>
        <v>7323.4558468666319</v>
      </c>
      <c r="I342" s="98">
        <f ca="1">INDEX(OFFSET('Actual NPC (Total System)'!G$1,MATCH("NET SYSTEM LOAD",'Actual NPC (Total System)'!$A:$A,0),0,1000,1),MATCH($C342,OFFSET('Actual NPC (Total System)'!$C$1,MATCH("NET SYSTEM LOAD",'Actual NPC (Total System)'!$A:$A,0),0,1000,1),0),1)*$E342</f>
        <v>6216.3669331954316</v>
      </c>
      <c r="J342" s="98">
        <f ca="1">INDEX(OFFSET('Actual NPC (Total System)'!H$1,MATCH("NET SYSTEM LOAD",'Actual NPC (Total System)'!$A:$A,0),0,1000,1),MATCH($C342,OFFSET('Actual NPC (Total System)'!$C$1,MATCH("NET SYSTEM LOAD",'Actual NPC (Total System)'!$A:$A,0),0,1000,1),0),1)*$E342</f>
        <v>5529.0988888564179</v>
      </c>
      <c r="K342" s="98">
        <f ca="1">INDEX(OFFSET('Actual NPC (Total System)'!I$1,MATCH("NET SYSTEM LOAD",'Actual NPC (Total System)'!$A:$A,0),0,1000,1),MATCH($C342,OFFSET('Actual NPC (Total System)'!$C$1,MATCH("NET SYSTEM LOAD",'Actual NPC (Total System)'!$A:$A,0),0,1000,1),0),1)*$E342</f>
        <v>3079.1248976697461</v>
      </c>
      <c r="L342" s="98">
        <f ca="1">INDEX(OFFSET('Actual NPC (Total System)'!J$1,MATCH("NET SYSTEM LOAD",'Actual NPC (Total System)'!$A:$A,0),0,1000,1),MATCH($C342,OFFSET('Actual NPC (Total System)'!$C$1,MATCH("NET SYSTEM LOAD",'Actual NPC (Total System)'!$A:$A,0),0,1000,1),0),1)*$E342</f>
        <v>2858.8833872329897</v>
      </c>
      <c r="M342" s="98">
        <f ca="1">INDEX(OFFSET('Actual NPC (Total System)'!K$1,MATCH("NET SYSTEM LOAD",'Actual NPC (Total System)'!$A:$A,0),0,1000,1),MATCH($C342,OFFSET('Actual NPC (Total System)'!$C$1,MATCH("NET SYSTEM LOAD",'Actual NPC (Total System)'!$A:$A,0),0,1000,1),0),1)*$E342</f>
        <v>2613.568704139343</v>
      </c>
      <c r="N342" s="98">
        <f ca="1">INDEX(OFFSET('Actual NPC (Total System)'!L$1,MATCH("NET SYSTEM LOAD",'Actual NPC (Total System)'!$A:$A,0),0,1000,1),MATCH($C342,OFFSET('Actual NPC (Total System)'!$C$1,MATCH("NET SYSTEM LOAD",'Actual NPC (Total System)'!$A:$A,0),0,1000,1),0),1)*$E342</f>
        <v>3064.2667212804777</v>
      </c>
      <c r="O342" s="98">
        <f ca="1">INDEX(OFFSET('Actual NPC (Total System)'!M$1,MATCH("NET SYSTEM LOAD",'Actual NPC (Total System)'!$A:$A,0),0,1000,1),MATCH($C342,OFFSET('Actual NPC (Total System)'!$C$1,MATCH("NET SYSTEM LOAD",'Actual NPC (Total System)'!$A:$A,0),0,1000,1),0),1)*$E342</f>
        <v>3082.6846690963416</v>
      </c>
      <c r="P342" s="98">
        <f ca="1">INDEX(OFFSET('Actual NPC (Total System)'!N$1,MATCH("NET SYSTEM LOAD",'Actual NPC (Total System)'!$A:$A,0),0,1000,1),MATCH($C342,OFFSET('Actual NPC (Total System)'!$C$1,MATCH("NET SYSTEM LOAD",'Actual NPC (Total System)'!$A:$A,0),0,1000,1),0),1)*$E342</f>
        <v>3683.8217221788163</v>
      </c>
      <c r="Q342" s="98">
        <f ca="1">INDEX(OFFSET('Actual NPC (Total System)'!O$1,MATCH("NET SYSTEM LOAD",'Actual NPC (Total System)'!$A:$A,0),0,1000,1),MATCH($C342,OFFSET('Actual NPC (Total System)'!$C$1,MATCH("NET SYSTEM LOAD",'Actual NPC (Total System)'!$A:$A,0),0,1000,1),0),1)*$E342</f>
        <v>6903.6349775344452</v>
      </c>
      <c r="R342" s="98">
        <f ca="1">INDEX(OFFSET('Actual NPC (Total System)'!P$1,MATCH("NET SYSTEM LOAD",'Actual NPC (Total System)'!$A:$A,0),0,1000,1),MATCH($C342,OFFSET('Actual NPC (Total System)'!$C$1,MATCH("NET SYSTEM LOAD",'Actual NPC (Total System)'!$A:$A,0),0,1000,1),0),1)*$E342</f>
        <v>6413.8568610361208</v>
      </c>
      <c r="S342" s="7"/>
    </row>
    <row r="343" spans="1:19" ht="12.75">
      <c r="B343" s="14"/>
      <c r="C343" s="66" t="s">
        <v>66</v>
      </c>
      <c r="D343" s="211" t="s">
        <v>195</v>
      </c>
      <c r="E343" s="210">
        <f>VLOOKUP(D343,'Actual Factors'!$A$4:$B$9,2,FALSE)</f>
        <v>7.7386335360771719E-2</v>
      </c>
      <c r="F343" s="91">
        <f t="shared" ca="1" si="95"/>
        <v>16679.076860307126</v>
      </c>
      <c r="G343" s="98">
        <f ca="1">INDEX(OFFSET('Actual NPC (Total System)'!E$1,MATCH("NET SYSTEM LOAD",'Actual NPC (Total System)'!$A:$A,0),0,1000,1),MATCH($C343,OFFSET('Actual NPC (Total System)'!$C$1,MATCH("NET SYSTEM LOAD",'Actual NPC (Total System)'!$A:$A,0),0,1000,1),0),1)*$E343</f>
        <v>1662.2584835493765</v>
      </c>
      <c r="H343" s="98">
        <f ca="1">INDEX(OFFSET('Actual NPC (Total System)'!F$1,MATCH("NET SYSTEM LOAD",'Actual NPC (Total System)'!$A:$A,0),0,1000,1),MATCH($C343,OFFSET('Actual NPC (Total System)'!$C$1,MATCH("NET SYSTEM LOAD",'Actual NPC (Total System)'!$A:$A,0),0,1000,1),0),1)*$E343</f>
        <v>1692.4391543400775</v>
      </c>
      <c r="I343" s="98">
        <f ca="1">INDEX(OFFSET('Actual NPC (Total System)'!G$1,MATCH("NET SYSTEM LOAD",'Actual NPC (Total System)'!$A:$A,0),0,1000,1),MATCH($C343,OFFSET('Actual NPC (Total System)'!$C$1,MATCH("NET SYSTEM LOAD",'Actual NPC (Total System)'!$A:$A,0),0,1000,1),0),1)*$E343</f>
        <v>1611.1061158759064</v>
      </c>
      <c r="J343" s="98">
        <f ca="1">INDEX(OFFSET('Actual NPC (Total System)'!H$1,MATCH("NET SYSTEM LOAD",'Actual NPC (Total System)'!$A:$A,0),0,1000,1),MATCH($C343,OFFSET('Actual NPC (Total System)'!$C$1,MATCH("NET SYSTEM LOAD",'Actual NPC (Total System)'!$A:$A,0),0,1000,1),0),1)*$E343</f>
        <v>1533.5650078444132</v>
      </c>
      <c r="K343" s="98">
        <f ca="1">INDEX(OFFSET('Actual NPC (Total System)'!I$1,MATCH("NET SYSTEM LOAD",'Actual NPC (Total System)'!$A:$A,0),0,1000,1),MATCH($C343,OFFSET('Actual NPC (Total System)'!$C$1,MATCH("NET SYSTEM LOAD",'Actual NPC (Total System)'!$A:$A,0),0,1000,1),0),1)*$E343</f>
        <v>993.56315969694811</v>
      </c>
      <c r="L343" s="98">
        <f ca="1">INDEX(OFFSET('Actual NPC (Total System)'!J$1,MATCH("NET SYSTEM LOAD",'Actual NPC (Total System)'!$A:$A,0),0,1000,1),MATCH($C343,OFFSET('Actual NPC (Total System)'!$C$1,MATCH("NET SYSTEM LOAD",'Actual NPC (Total System)'!$A:$A,0),0,1000,1),0),1)*$E343</f>
        <v>869.20331877218791</v>
      </c>
      <c r="M343" s="98">
        <f ca="1">INDEX(OFFSET('Actual NPC (Total System)'!K$1,MATCH("NET SYSTEM LOAD",'Actual NPC (Total System)'!$A:$A,0),0,1000,1),MATCH($C343,OFFSET('Actual NPC (Total System)'!$C$1,MATCH("NET SYSTEM LOAD",'Actual NPC (Total System)'!$A:$A,0),0,1000,1),0),1)*$E343</f>
        <v>1095.7905087085276</v>
      </c>
      <c r="N343" s="98">
        <f ca="1">INDEX(OFFSET('Actual NPC (Total System)'!L$1,MATCH("NET SYSTEM LOAD",'Actual NPC (Total System)'!$A:$A,0),0,1000,1),MATCH($C343,OFFSET('Actual NPC (Total System)'!$C$1,MATCH("NET SYSTEM LOAD",'Actual NPC (Total System)'!$A:$A,0),0,1000,1),0),1)*$E343</f>
        <v>1107.8627770248079</v>
      </c>
      <c r="O343" s="98">
        <f ca="1">INDEX(OFFSET('Actual NPC (Total System)'!M$1,MATCH("NET SYSTEM LOAD",'Actual NPC (Total System)'!$A:$A,0),0,1000,1),MATCH($C343,OFFSET('Actual NPC (Total System)'!$C$1,MATCH("NET SYSTEM LOAD",'Actual NPC (Total System)'!$A:$A,0),0,1000,1),0),1)*$E343</f>
        <v>1097.8025534279077</v>
      </c>
      <c r="P343" s="98">
        <f ca="1">INDEX(OFFSET('Actual NPC (Total System)'!N$1,MATCH("NET SYSTEM LOAD",'Actual NPC (Total System)'!$A:$A,0),0,1000,1),MATCH($C343,OFFSET('Actual NPC (Total System)'!$C$1,MATCH("NET SYSTEM LOAD",'Actual NPC (Total System)'!$A:$A,0),0,1000,1),0),1)*$E343</f>
        <v>1519.1711494673095</v>
      </c>
      <c r="Q343" s="98">
        <f ca="1">INDEX(OFFSET('Actual NPC (Total System)'!O$1,MATCH("NET SYSTEM LOAD",'Actual NPC (Total System)'!$A:$A,0),0,1000,1),MATCH($C343,OFFSET('Actual NPC (Total System)'!$C$1,MATCH("NET SYSTEM LOAD",'Actual NPC (Total System)'!$A:$A,0),0,1000,1),0),1)*$E343</f>
        <v>1806.8935443386588</v>
      </c>
      <c r="R343" s="98">
        <f ca="1">INDEX(OFFSET('Actual NPC (Total System)'!P$1,MATCH("NET SYSTEM LOAD",'Actual NPC (Total System)'!$A:$A,0),0,1000,1),MATCH($C343,OFFSET('Actual NPC (Total System)'!$C$1,MATCH("NET SYSTEM LOAD",'Actual NPC (Total System)'!$A:$A,0),0,1000,1),0),1)*$E343</f>
        <v>1689.4210872610074</v>
      </c>
      <c r="S343" s="7"/>
    </row>
    <row r="344" spans="1:19" ht="12.75">
      <c r="B344" s="14"/>
      <c r="C344" s="66" t="s">
        <v>226</v>
      </c>
      <c r="D344" s="211" t="s">
        <v>195</v>
      </c>
      <c r="E344" s="210">
        <f>VLOOKUP(D344,'Actual Factors'!$A$4:$B$9,2,FALSE)</f>
        <v>7.7386335360771719E-2</v>
      </c>
      <c r="F344" s="91">
        <f t="shared" ref="F344:F345" ca="1" si="96">SUM(G344:R344)</f>
        <v>1126.7450428528364</v>
      </c>
      <c r="G344" s="98">
        <f ca="1">INDEX(OFFSET('Actual NPC (Total System)'!E$1,MATCH("NET SYSTEM LOAD",'Actual NPC (Total System)'!$A:$A,0),0,1000,1),MATCH($C344,OFFSET('Actual NPC (Total System)'!$C$1,MATCH("NET SYSTEM LOAD",'Actual NPC (Total System)'!$A:$A,0),0,1000,1),0),1)*$E344</f>
        <v>0</v>
      </c>
      <c r="H344" s="98">
        <f ca="1">INDEX(OFFSET('Actual NPC (Total System)'!F$1,MATCH("NET SYSTEM LOAD",'Actual NPC (Total System)'!$A:$A,0),0,1000,1),MATCH($C344,OFFSET('Actual NPC (Total System)'!$C$1,MATCH("NET SYSTEM LOAD",'Actual NPC (Total System)'!$A:$A,0),0,1000,1),0),1)*$E344</f>
        <v>0</v>
      </c>
      <c r="I344" s="98">
        <f ca="1">INDEX(OFFSET('Actual NPC (Total System)'!G$1,MATCH("NET SYSTEM LOAD",'Actual NPC (Total System)'!$A:$A,0),0,1000,1),MATCH($C344,OFFSET('Actual NPC (Total System)'!$C$1,MATCH("NET SYSTEM LOAD",'Actual NPC (Total System)'!$A:$A,0),0,1000,1),0),1)*$E344</f>
        <v>0</v>
      </c>
      <c r="J344" s="98">
        <f ca="1">INDEX(OFFSET('Actual NPC (Total System)'!H$1,MATCH("NET SYSTEM LOAD",'Actual NPC (Total System)'!$A:$A,0),0,1000,1),MATCH($C344,OFFSET('Actual NPC (Total System)'!$C$1,MATCH("NET SYSTEM LOAD",'Actual NPC (Total System)'!$A:$A,0),0,1000,1),0),1)*$E344</f>
        <v>0</v>
      </c>
      <c r="K344" s="98">
        <f ca="1">INDEX(OFFSET('Actual NPC (Total System)'!I$1,MATCH("NET SYSTEM LOAD",'Actual NPC (Total System)'!$A:$A,0),0,1000,1),MATCH($C344,OFFSET('Actual NPC (Total System)'!$C$1,MATCH("NET SYSTEM LOAD",'Actual NPC (Total System)'!$A:$A,0),0,1000,1),0),1)*$E344</f>
        <v>0</v>
      </c>
      <c r="L344" s="98">
        <f ca="1">INDEX(OFFSET('Actual NPC (Total System)'!J$1,MATCH("NET SYSTEM LOAD",'Actual NPC (Total System)'!$A:$A,0),0,1000,1),MATCH($C344,OFFSET('Actual NPC (Total System)'!$C$1,MATCH("NET SYSTEM LOAD",'Actual NPC (Total System)'!$A:$A,0),0,1000,1),0),1)*$E344</f>
        <v>0</v>
      </c>
      <c r="M344" s="98">
        <f ca="1">INDEX(OFFSET('Actual NPC (Total System)'!K$1,MATCH("NET SYSTEM LOAD",'Actual NPC (Total System)'!$A:$A,0),0,1000,1),MATCH($C344,OFFSET('Actual NPC (Total System)'!$C$1,MATCH("NET SYSTEM LOAD",'Actual NPC (Total System)'!$A:$A,0),0,1000,1),0),1)*$E344</f>
        <v>0</v>
      </c>
      <c r="N344" s="98">
        <f ca="1">INDEX(OFFSET('Actual NPC (Total System)'!L$1,MATCH("NET SYSTEM LOAD",'Actual NPC (Total System)'!$A:$A,0),0,1000,1),MATCH($C344,OFFSET('Actual NPC (Total System)'!$C$1,MATCH("NET SYSTEM LOAD",'Actual NPC (Total System)'!$A:$A,0),0,1000,1),0),1)*$E344</f>
        <v>0</v>
      </c>
      <c r="O344" s="98">
        <f ca="1">INDEX(OFFSET('Actual NPC (Total System)'!M$1,MATCH("NET SYSTEM LOAD",'Actual NPC (Total System)'!$A:$A,0),0,1000,1),MATCH($C344,OFFSET('Actual NPC (Total System)'!$C$1,MATCH("NET SYSTEM LOAD",'Actual NPC (Total System)'!$A:$A,0),0,1000,1),0),1)*$E344</f>
        <v>0</v>
      </c>
      <c r="P344" s="98">
        <f ca="1">INDEX(OFFSET('Actual NPC (Total System)'!N$1,MATCH("NET SYSTEM LOAD",'Actual NPC (Total System)'!$A:$A,0),0,1000,1),MATCH($C344,OFFSET('Actual NPC (Total System)'!$C$1,MATCH("NET SYSTEM LOAD",'Actual NPC (Total System)'!$A:$A,0),0,1000,1),0),1)*$E344</f>
        <v>0</v>
      </c>
      <c r="Q344" s="98">
        <f ca="1">INDEX(OFFSET('Actual NPC (Total System)'!O$1,MATCH("NET SYSTEM LOAD",'Actual NPC (Total System)'!$A:$A,0),0,1000,1),MATCH($C344,OFFSET('Actual NPC (Total System)'!$C$1,MATCH("NET SYSTEM LOAD",'Actual NPC (Total System)'!$A:$A,0),0,1000,1),0),1)*$E344</f>
        <v>293.6037563587679</v>
      </c>
      <c r="R344" s="98">
        <f ca="1">INDEX(OFFSET('Actual NPC (Total System)'!P$1,MATCH("NET SYSTEM LOAD",'Actual NPC (Total System)'!$A:$A,0),0,1000,1),MATCH($C344,OFFSET('Actual NPC (Total System)'!$C$1,MATCH("NET SYSTEM LOAD",'Actual NPC (Total System)'!$A:$A,0),0,1000,1),0),1)*$E344</f>
        <v>833.14128649406837</v>
      </c>
      <c r="S344" s="7"/>
    </row>
    <row r="345" spans="1:19" ht="12.75">
      <c r="B345" s="14"/>
      <c r="C345" s="66" t="s">
        <v>227</v>
      </c>
      <c r="D345" s="211" t="s">
        <v>195</v>
      </c>
      <c r="E345" s="210">
        <f>VLOOKUP(D345,'Actual Factors'!$A$4:$B$9,2,FALSE)</f>
        <v>7.7386335360771719E-2</v>
      </c>
      <c r="F345" s="91">
        <f t="shared" ca="1" si="96"/>
        <v>899.61614856897131</v>
      </c>
      <c r="G345" s="98">
        <f ca="1">INDEX(OFFSET('Actual NPC (Total System)'!E$1,MATCH("NET SYSTEM LOAD",'Actual NPC (Total System)'!$A:$A,0),0,1000,1),MATCH($C345,OFFSET('Actual NPC (Total System)'!$C$1,MATCH("NET SYSTEM LOAD",'Actual NPC (Total System)'!$A:$A,0),0,1000,1),0),1)*$E345</f>
        <v>0</v>
      </c>
      <c r="H345" s="98">
        <f ca="1">INDEX(OFFSET('Actual NPC (Total System)'!F$1,MATCH("NET SYSTEM LOAD",'Actual NPC (Total System)'!$A:$A,0),0,1000,1),MATCH($C345,OFFSET('Actual NPC (Total System)'!$C$1,MATCH("NET SYSTEM LOAD",'Actual NPC (Total System)'!$A:$A,0),0,1000,1),0),1)*$E345</f>
        <v>0</v>
      </c>
      <c r="I345" s="98">
        <f ca="1">INDEX(OFFSET('Actual NPC (Total System)'!G$1,MATCH("NET SYSTEM LOAD",'Actual NPC (Total System)'!$A:$A,0),0,1000,1),MATCH($C345,OFFSET('Actual NPC (Total System)'!$C$1,MATCH("NET SYSTEM LOAD",'Actual NPC (Total System)'!$A:$A,0),0,1000,1),0),1)*$E345</f>
        <v>0</v>
      </c>
      <c r="J345" s="98">
        <f ca="1">INDEX(OFFSET('Actual NPC (Total System)'!H$1,MATCH("NET SYSTEM LOAD",'Actual NPC (Total System)'!$A:$A,0),0,1000,1),MATCH($C345,OFFSET('Actual NPC (Total System)'!$C$1,MATCH("NET SYSTEM LOAD",'Actual NPC (Total System)'!$A:$A,0),0,1000,1),0),1)*$E345</f>
        <v>0</v>
      </c>
      <c r="K345" s="98">
        <f ca="1">INDEX(OFFSET('Actual NPC (Total System)'!I$1,MATCH("NET SYSTEM LOAD",'Actual NPC (Total System)'!$A:$A,0),0,1000,1),MATCH($C345,OFFSET('Actual NPC (Total System)'!$C$1,MATCH("NET SYSTEM LOAD",'Actual NPC (Total System)'!$A:$A,0),0,1000,1),0),1)*$E345</f>
        <v>0</v>
      </c>
      <c r="L345" s="98">
        <f ca="1">INDEX(OFFSET('Actual NPC (Total System)'!J$1,MATCH("NET SYSTEM LOAD",'Actual NPC (Total System)'!$A:$A,0),0,1000,1),MATCH($C345,OFFSET('Actual NPC (Total System)'!$C$1,MATCH("NET SYSTEM LOAD",'Actual NPC (Total System)'!$A:$A,0),0,1000,1),0),1)*$E345</f>
        <v>0</v>
      </c>
      <c r="M345" s="98">
        <f ca="1">INDEX(OFFSET('Actual NPC (Total System)'!K$1,MATCH("NET SYSTEM LOAD",'Actual NPC (Total System)'!$A:$A,0),0,1000,1),MATCH($C345,OFFSET('Actual NPC (Total System)'!$C$1,MATCH("NET SYSTEM LOAD",'Actual NPC (Total System)'!$A:$A,0),0,1000,1),0),1)*$E345</f>
        <v>0</v>
      </c>
      <c r="N345" s="98">
        <f ca="1">INDEX(OFFSET('Actual NPC (Total System)'!L$1,MATCH("NET SYSTEM LOAD",'Actual NPC (Total System)'!$A:$A,0),0,1000,1),MATCH($C345,OFFSET('Actual NPC (Total System)'!$C$1,MATCH("NET SYSTEM LOAD",'Actual NPC (Total System)'!$A:$A,0),0,1000,1),0),1)*$E345</f>
        <v>0</v>
      </c>
      <c r="O345" s="98">
        <f ca="1">INDEX(OFFSET('Actual NPC (Total System)'!M$1,MATCH("NET SYSTEM LOAD",'Actual NPC (Total System)'!$A:$A,0),0,1000,1),MATCH($C345,OFFSET('Actual NPC (Total System)'!$C$1,MATCH("NET SYSTEM LOAD",'Actual NPC (Total System)'!$A:$A,0),0,1000,1),0),1)*$E345</f>
        <v>0</v>
      </c>
      <c r="P345" s="98">
        <f ca="1">INDEX(OFFSET('Actual NPC (Total System)'!N$1,MATCH("NET SYSTEM LOAD",'Actual NPC (Total System)'!$A:$A,0),0,1000,1),MATCH($C345,OFFSET('Actual NPC (Total System)'!$C$1,MATCH("NET SYSTEM LOAD",'Actual NPC (Total System)'!$A:$A,0),0,1000,1),0),1)*$E345</f>
        <v>0</v>
      </c>
      <c r="Q345" s="98">
        <f ca="1">INDEX(OFFSET('Actual NPC (Total System)'!O$1,MATCH("NET SYSTEM LOAD",'Actual NPC (Total System)'!$A:$A,0),0,1000,1),MATCH($C345,OFFSET('Actual NPC (Total System)'!$C$1,MATCH("NET SYSTEM LOAD",'Actual NPC (Total System)'!$A:$A,0),0,1000,1),0),1)*$E345</f>
        <v>205.07378870604506</v>
      </c>
      <c r="R345" s="98">
        <f ca="1">INDEX(OFFSET('Actual NPC (Total System)'!P$1,MATCH("NET SYSTEM LOAD",'Actual NPC (Total System)'!$A:$A,0),0,1000,1),MATCH($C345,OFFSET('Actual NPC (Total System)'!$C$1,MATCH("NET SYSTEM LOAD",'Actual NPC (Total System)'!$A:$A,0),0,1000,1),0),1)*$E345</f>
        <v>694.54235986292622</v>
      </c>
      <c r="S345" s="7"/>
    </row>
    <row r="346" spans="1:19" ht="12.75">
      <c r="B346" s="14"/>
      <c r="C346" s="66" t="s">
        <v>67</v>
      </c>
      <c r="D346" s="211" t="s">
        <v>195</v>
      </c>
      <c r="E346" s="210">
        <f>VLOOKUP(D346,'Actual Factors'!$A$4:$B$9,2,FALSE)</f>
        <v>7.7386335360771719E-2</v>
      </c>
      <c r="F346" s="91">
        <f t="shared" ca="1" si="95"/>
        <v>17750.490673377011</v>
      </c>
      <c r="G346" s="98">
        <f ca="1">INDEX(OFFSET('Actual NPC (Total System)'!E$1,MATCH("NET SYSTEM LOAD",'Actual NPC (Total System)'!$A:$A,0),0,1000,1),MATCH($C346,OFFSET('Actual NPC (Total System)'!$C$1,MATCH("NET SYSTEM LOAD",'Actual NPC (Total System)'!$A:$A,0),0,1000,1),0),1)*$E346</f>
        <v>1891.1672635465393</v>
      </c>
      <c r="H346" s="98">
        <f ca="1">INDEX(OFFSET('Actual NPC (Total System)'!F$1,MATCH("NET SYSTEM LOAD",'Actual NPC (Total System)'!$A:$A,0),0,1000,1),MATCH($C346,OFFSET('Actual NPC (Total System)'!$C$1,MATCH("NET SYSTEM LOAD",'Actual NPC (Total System)'!$A:$A,0),0,1000,1),0),1)*$E346</f>
        <v>1405.9549408345006</v>
      </c>
      <c r="I346" s="98">
        <f ca="1">INDEX(OFFSET('Actual NPC (Total System)'!G$1,MATCH("NET SYSTEM LOAD",'Actual NPC (Total System)'!$A:$A,0),0,1000,1),MATCH($C346,OFFSET('Actual NPC (Total System)'!$C$1,MATCH("NET SYSTEM LOAD",'Actual NPC (Total System)'!$A:$A,0),0,1000,1),0),1)*$E346</f>
        <v>1160.7950304115757</v>
      </c>
      <c r="J346" s="98">
        <f ca="1">INDEX(OFFSET('Actual NPC (Total System)'!H$1,MATCH("NET SYSTEM LOAD",'Actual NPC (Total System)'!$A:$A,0),0,1000,1),MATCH($C346,OFFSET('Actual NPC (Total System)'!$C$1,MATCH("NET SYSTEM LOAD",'Actual NPC (Total System)'!$A:$A,0),0,1000,1),0),1)*$E346</f>
        <v>1635.7923568559927</v>
      </c>
      <c r="K346" s="98">
        <f ca="1">INDEX(OFFSET('Actual NPC (Total System)'!I$1,MATCH("NET SYSTEM LOAD",'Actual NPC (Total System)'!$A:$A,0),0,1000,1),MATCH($C346,OFFSET('Actual NPC (Total System)'!$C$1,MATCH("NET SYSTEM LOAD",'Actual NPC (Total System)'!$A:$A,0),0,1000,1),0),1)*$E346</f>
        <v>1935.3548610375399</v>
      </c>
      <c r="L346" s="98">
        <f ca="1">INDEX(OFFSET('Actual NPC (Total System)'!J$1,MATCH("NET SYSTEM LOAD",'Actual NPC (Total System)'!$A:$A,0),0,1000,1),MATCH($C346,OFFSET('Actual NPC (Total System)'!$C$1,MATCH("NET SYSTEM LOAD",'Actual NPC (Total System)'!$A:$A,0),0,1000,1),0),1)*$E346</f>
        <v>1406.2644861759436</v>
      </c>
      <c r="M346" s="98">
        <f ca="1">INDEX(OFFSET('Actual NPC (Total System)'!K$1,MATCH("NET SYSTEM LOAD",'Actual NPC (Total System)'!$A:$A,0),0,1000,1),MATCH($C346,OFFSET('Actual NPC (Total System)'!$C$1,MATCH("NET SYSTEM LOAD",'Actual NPC (Total System)'!$A:$A,0),0,1000,1),0),1)*$E346</f>
        <v>1123.3400440969622</v>
      </c>
      <c r="N346" s="98">
        <f ca="1">INDEX(OFFSET('Actual NPC (Total System)'!L$1,MATCH("NET SYSTEM LOAD",'Actual NPC (Total System)'!$A:$A,0),0,1000,1),MATCH($C346,OFFSET('Actual NPC (Total System)'!$C$1,MATCH("NET SYSTEM LOAD",'Actual NPC (Total System)'!$A:$A,0),0,1000,1),0),1)*$E346</f>
        <v>1334.6047396318691</v>
      </c>
      <c r="O346" s="98">
        <f ca="1">INDEX(OFFSET('Actual NPC (Total System)'!M$1,MATCH("NET SYSTEM LOAD",'Actual NPC (Total System)'!$A:$A,0),0,1000,1),MATCH($C346,OFFSET('Actual NPC (Total System)'!$C$1,MATCH("NET SYSTEM LOAD",'Actual NPC (Total System)'!$A:$A,0),0,1000,1),0),1)*$E346</f>
        <v>1371.904953275761</v>
      </c>
      <c r="P346" s="98">
        <f ca="1">INDEX(OFFSET('Actual NPC (Total System)'!N$1,MATCH("NET SYSTEM LOAD",'Actual NPC (Total System)'!$A:$A,0),0,1000,1),MATCH($C346,OFFSET('Actual NPC (Total System)'!$C$1,MATCH("NET SYSTEM LOAD",'Actual NPC (Total System)'!$A:$A,0),0,1000,1),0),1)*$E346</f>
        <v>1022.9699671340413</v>
      </c>
      <c r="Q346" s="98">
        <f ca="1">INDEX(OFFSET('Actual NPC (Total System)'!O$1,MATCH("NET SYSTEM LOAD",'Actual NPC (Total System)'!$A:$A,0),0,1000,1),MATCH($C346,OFFSET('Actual NPC (Total System)'!$C$1,MATCH("NET SYSTEM LOAD",'Actual NPC (Total System)'!$A:$A,0),0,1000,1),0),1)*$E346</f>
        <v>1609.1714574918872</v>
      </c>
      <c r="R346" s="98">
        <f ca="1">INDEX(OFFSET('Actual NPC (Total System)'!P$1,MATCH("NET SYSTEM LOAD",'Actual NPC (Total System)'!$A:$A,0),0,1000,1),MATCH($C346,OFFSET('Actual NPC (Total System)'!$C$1,MATCH("NET SYSTEM LOAD",'Actual NPC (Total System)'!$A:$A,0),0,1000,1),0),1)*$E346</f>
        <v>1853.1705728844004</v>
      </c>
      <c r="S346" s="7"/>
    </row>
    <row r="347" spans="1:19" ht="12.75">
      <c r="B347" s="14"/>
      <c r="C347" s="66" t="s">
        <v>68</v>
      </c>
      <c r="D347" s="211" t="s">
        <v>195</v>
      </c>
      <c r="E347" s="210">
        <f>VLOOKUP(D347,'Actual Factors'!$A$4:$B$9,2,FALSE)</f>
        <v>7.7386335360771719E-2</v>
      </c>
      <c r="F347" s="91">
        <f t="shared" ca="1" si="95"/>
        <v>6553.8487417037568</v>
      </c>
      <c r="G347" s="98">
        <f ca="1">INDEX(OFFSET('Actual NPC (Total System)'!E$1,MATCH("NET SYSTEM LOAD",'Actual NPC (Total System)'!$A:$A,0),0,1000,1),MATCH($C347,OFFSET('Actual NPC (Total System)'!$C$1,MATCH("NET SYSTEM LOAD",'Actual NPC (Total System)'!$A:$A,0),0,1000,1),0),1)*$E347</f>
        <v>730.21746046424198</v>
      </c>
      <c r="H347" s="98">
        <f ca="1">INDEX(OFFSET('Actual NPC (Total System)'!F$1,MATCH("NET SYSTEM LOAD",'Actual NPC (Total System)'!$A:$A,0),0,1000,1),MATCH($C347,OFFSET('Actual NPC (Total System)'!$C$1,MATCH("NET SYSTEM LOAD",'Actual NPC (Total System)'!$A:$A,0),0,1000,1),0),1)*$E347</f>
        <v>523.51855871562066</v>
      </c>
      <c r="I347" s="98">
        <f ca="1">INDEX(OFFSET('Actual NPC (Total System)'!G$1,MATCH("NET SYSTEM LOAD",'Actual NPC (Total System)'!$A:$A,0),0,1000,1),MATCH($C347,OFFSET('Actual NPC (Total System)'!$C$1,MATCH("NET SYSTEM LOAD",'Actual NPC (Total System)'!$A:$A,0),0,1000,1),0),1)*$E347</f>
        <v>423.14848175269975</v>
      </c>
      <c r="J347" s="98">
        <f ca="1">INDEX(OFFSET('Actual NPC (Total System)'!H$1,MATCH("NET SYSTEM LOAD",'Actual NPC (Total System)'!$A:$A,0),0,1000,1),MATCH($C347,OFFSET('Actual NPC (Total System)'!$C$1,MATCH("NET SYSTEM LOAD",'Actual NPC (Total System)'!$A:$A,0),0,1000,1),0),1)*$E347</f>
        <v>616.4595474839075</v>
      </c>
      <c r="K347" s="98">
        <f ca="1">INDEX(OFFSET('Actual NPC (Total System)'!I$1,MATCH("NET SYSTEM LOAD",'Actual NPC (Total System)'!$A:$A,0),0,1000,1),MATCH($C347,OFFSET('Actual NPC (Total System)'!$C$1,MATCH("NET SYSTEM LOAD",'Actual NPC (Total System)'!$A:$A,0),0,1000,1),0),1)*$E347</f>
        <v>695.16145054581239</v>
      </c>
      <c r="L347" s="98">
        <f ca="1">INDEX(OFFSET('Actual NPC (Total System)'!J$1,MATCH("NET SYSTEM LOAD",'Actual NPC (Total System)'!$A:$A,0),0,1000,1),MATCH($C347,OFFSET('Actual NPC (Total System)'!$C$1,MATCH("NET SYSTEM LOAD",'Actual NPC (Total System)'!$A:$A,0),0,1000,1),0),1)*$E347</f>
        <v>524.91151275211462</v>
      </c>
      <c r="M347" s="98">
        <f ca="1">INDEX(OFFSET('Actual NPC (Total System)'!K$1,MATCH("NET SYSTEM LOAD",'Actual NPC (Total System)'!$A:$A,0),0,1000,1),MATCH($C347,OFFSET('Actual NPC (Total System)'!$C$1,MATCH("NET SYSTEM LOAD",'Actual NPC (Total System)'!$A:$A,0),0,1000,1),0),1)*$E347</f>
        <v>412.70132647899555</v>
      </c>
      <c r="N347" s="98">
        <f ca="1">INDEX(OFFSET('Actual NPC (Total System)'!L$1,MATCH("NET SYSTEM LOAD",'Actual NPC (Total System)'!$A:$A,0),0,1000,1),MATCH($C347,OFFSET('Actual NPC (Total System)'!$C$1,MATCH("NET SYSTEM LOAD",'Actual NPC (Total System)'!$A:$A,0),0,1000,1),0),1)*$E347</f>
        <v>490.31982084584962</v>
      </c>
      <c r="O347" s="98">
        <f ca="1">INDEX(OFFSET('Actual NPC (Total System)'!M$1,MATCH("NET SYSTEM LOAD",'Actual NPC (Total System)'!$A:$A,0),0,1000,1),MATCH($C347,OFFSET('Actual NPC (Total System)'!$C$1,MATCH("NET SYSTEM LOAD",'Actual NPC (Total System)'!$A:$A,0),0,1000,1),0),1)*$E347</f>
        <v>472.05664570070746</v>
      </c>
      <c r="P347" s="98">
        <f ca="1">INDEX(OFFSET('Actual NPC (Total System)'!N$1,MATCH("NET SYSTEM LOAD",'Actual NPC (Total System)'!$A:$A,0),0,1000,1),MATCH($C347,OFFSET('Actual NPC (Total System)'!$C$1,MATCH("NET SYSTEM LOAD",'Actual NPC (Total System)'!$A:$A,0),0,1000,1),0),1)*$E347</f>
        <v>375.55588550582513</v>
      </c>
      <c r="Q347" s="98">
        <f ca="1">INDEX(OFFSET('Actual NPC (Total System)'!O$1,MATCH("NET SYSTEM LOAD",'Actual NPC (Total System)'!$A:$A,0),0,1000,1),MATCH($C347,OFFSET('Actual NPC (Total System)'!$C$1,MATCH("NET SYSTEM LOAD",'Actual NPC (Total System)'!$A:$A,0),0,1000,1),0),1)*$E347</f>
        <v>589.37433010763743</v>
      </c>
      <c r="R347" s="98">
        <f ca="1">INDEX(OFFSET('Actual NPC (Total System)'!P$1,MATCH("NET SYSTEM LOAD",'Actual NPC (Total System)'!$A:$A,0),0,1000,1),MATCH($C347,OFFSET('Actual NPC (Total System)'!$C$1,MATCH("NET SYSTEM LOAD",'Actual NPC (Total System)'!$A:$A,0),0,1000,1),0),1)*$E347</f>
        <v>700.42372135034486</v>
      </c>
      <c r="S347" s="7"/>
    </row>
    <row r="348" spans="1:19" ht="12.75">
      <c r="B348" s="14"/>
      <c r="C348" s="66" t="s">
        <v>69</v>
      </c>
      <c r="D348" s="211" t="s">
        <v>195</v>
      </c>
      <c r="E348" s="210">
        <f>VLOOKUP(D348,'Actual Factors'!$A$4:$B$9,2,FALSE)</f>
        <v>7.7386335360771719E-2</v>
      </c>
      <c r="F348" s="91">
        <f t="shared" ca="1" si="95"/>
        <v>17327.496964295035</v>
      </c>
      <c r="G348" s="98">
        <f ca="1">INDEX(OFFSET('Actual NPC (Total System)'!E$1,MATCH("NET SYSTEM LOAD",'Actual NPC (Total System)'!$A:$A,0),0,1000,1),MATCH($C348,OFFSET('Actual NPC (Total System)'!$C$1,MATCH("NET SYSTEM LOAD",'Actual NPC (Total System)'!$A:$A,0),0,1000,1),0),1)*$E348</f>
        <v>1350.1593930393842</v>
      </c>
      <c r="H348" s="98">
        <f ca="1">INDEX(OFFSET('Actual NPC (Total System)'!F$1,MATCH("NET SYSTEM LOAD",'Actual NPC (Total System)'!$A:$A,0),0,1000,1),MATCH($C348,OFFSET('Actual NPC (Total System)'!$C$1,MATCH("NET SYSTEM LOAD",'Actual NPC (Total System)'!$A:$A,0),0,1000,1),0),1)*$E348</f>
        <v>1781.8977580171295</v>
      </c>
      <c r="I348" s="98">
        <f ca="1">INDEX(OFFSET('Actual NPC (Total System)'!G$1,MATCH("NET SYSTEM LOAD",'Actual NPC (Total System)'!$A:$A,0),0,1000,1),MATCH($C348,OFFSET('Actual NPC (Total System)'!$C$1,MATCH("NET SYSTEM LOAD",'Actual NPC (Total System)'!$A:$A,0),0,1000,1),0),1)*$E348</f>
        <v>1854.4861405855336</v>
      </c>
      <c r="J348" s="98">
        <f ca="1">INDEX(OFFSET('Actual NPC (Total System)'!H$1,MATCH("NET SYSTEM LOAD",'Actual NPC (Total System)'!$A:$A,0),0,1000,1),MATCH($C348,OFFSET('Actual NPC (Total System)'!$C$1,MATCH("NET SYSTEM LOAD",'Actual NPC (Total System)'!$A:$A,0),0,1000,1),0),1)*$E348</f>
        <v>1719.6017580517084</v>
      </c>
      <c r="K348" s="98">
        <f ca="1">INDEX(OFFSET('Actual NPC (Total System)'!I$1,MATCH("NET SYSTEM LOAD",'Actual NPC (Total System)'!$A:$A,0),0,1000,1),MATCH($C348,OFFSET('Actual NPC (Total System)'!$C$1,MATCH("NET SYSTEM LOAD",'Actual NPC (Total System)'!$A:$A,0),0,1000,1),0),1)*$E348</f>
        <v>498.52277239409142</v>
      </c>
      <c r="L348" s="98">
        <f ca="1">INDEX(OFFSET('Actual NPC (Total System)'!J$1,MATCH("NET SYSTEM LOAD",'Actual NPC (Total System)'!$A:$A,0),0,1000,1),MATCH($C348,OFFSET('Actual NPC (Total System)'!$C$1,MATCH("NET SYSTEM LOAD",'Actual NPC (Total System)'!$A:$A,0),0,1000,1),0),1)*$E348</f>
        <v>1848.7595517688364</v>
      </c>
      <c r="M348" s="98">
        <f ca="1">INDEX(OFFSET('Actual NPC (Total System)'!K$1,MATCH("NET SYSTEM LOAD",'Actual NPC (Total System)'!$A:$A,0),0,1000,1),MATCH($C348,OFFSET('Actual NPC (Total System)'!$C$1,MATCH("NET SYSTEM LOAD",'Actual NPC (Total System)'!$A:$A,0),0,1000,1),0),1)*$E348</f>
        <v>1891.0898772111784</v>
      </c>
      <c r="N348" s="98">
        <f ca="1">INDEX(OFFSET('Actual NPC (Total System)'!L$1,MATCH("NET SYSTEM LOAD",'Actual NPC (Total System)'!$A:$A,0),0,1000,1),MATCH($C348,OFFSET('Actual NPC (Total System)'!$C$1,MATCH("NET SYSTEM LOAD",'Actual NPC (Total System)'!$A:$A,0),0,1000,1),0),1)*$E348</f>
        <v>1700.4099468822369</v>
      </c>
      <c r="O348" s="98">
        <f ca="1">INDEX(OFFSET('Actual NPC (Total System)'!M$1,MATCH("NET SYSTEM LOAD",'Actual NPC (Total System)'!$A:$A,0),0,1000,1),MATCH($C348,OFFSET('Actual NPC (Total System)'!$C$1,MATCH("NET SYSTEM LOAD",'Actual NPC (Total System)'!$A:$A,0),0,1000,1),0),1)*$E348</f>
        <v>1639.9712189654742</v>
      </c>
      <c r="P348" s="98">
        <f ca="1">INDEX(OFFSET('Actual NPC (Total System)'!N$1,MATCH("NET SYSTEM LOAD",'Actual NPC (Total System)'!$A:$A,0),0,1000,1),MATCH($C348,OFFSET('Actual NPC (Total System)'!$C$1,MATCH("NET SYSTEM LOAD",'Actual NPC (Total System)'!$A:$A,0),0,1000,1),0),1)*$E348</f>
        <v>992.24759199581501</v>
      </c>
      <c r="Q348" s="98">
        <f ca="1">INDEX(OFFSET('Actual NPC (Total System)'!O$1,MATCH("NET SYSTEM LOAD",'Actual NPC (Total System)'!$A:$A,0),0,1000,1),MATCH($C348,OFFSET('Actual NPC (Total System)'!$C$1,MATCH("NET SYSTEM LOAD",'Actual NPC (Total System)'!$A:$A,0),0,1000,1),0),1)*$E348</f>
        <v>1067.9314279786497</v>
      </c>
      <c r="R348" s="98">
        <f ca="1">INDEX(OFFSET('Actual NPC (Total System)'!P$1,MATCH("NET SYSTEM LOAD",'Actual NPC (Total System)'!$A:$A,0),0,1000,1),MATCH($C348,OFFSET('Actual NPC (Total System)'!$C$1,MATCH("NET SYSTEM LOAD",'Actual NPC (Total System)'!$A:$A,0),0,1000,1),0),1)*$E348</f>
        <v>982.41952740499698</v>
      </c>
      <c r="S348" s="7"/>
    </row>
    <row r="349" spans="1:19" ht="12.75">
      <c r="B349" s="14"/>
      <c r="C349" s="66" t="s">
        <v>70</v>
      </c>
      <c r="D349" s="211" t="s">
        <v>195</v>
      </c>
      <c r="E349" s="210">
        <f>VLOOKUP(D349,'Actual Factors'!$A$4:$B$9,2,FALSE)</f>
        <v>7.7386335360771719E-2</v>
      </c>
      <c r="F349" s="91">
        <f t="shared" ca="1" si="95"/>
        <v>26476.883393999076</v>
      </c>
      <c r="G349" s="98">
        <f ca="1">INDEX(OFFSET('Actual NPC (Total System)'!E$1,MATCH("NET SYSTEM LOAD",'Actual NPC (Total System)'!$A:$A,0),0,1000,1),MATCH($C349,OFFSET('Actual NPC (Total System)'!$C$1,MATCH("NET SYSTEM LOAD",'Actual NPC (Total System)'!$A:$A,0),0,1000,1),0),1)*$E349</f>
        <v>2920.6376828508855</v>
      </c>
      <c r="H349" s="98">
        <f ca="1">INDEX(OFFSET('Actual NPC (Total System)'!F$1,MATCH("NET SYSTEM LOAD",'Actual NPC (Total System)'!$A:$A,0),0,1000,1),MATCH($C349,OFFSET('Actual NPC (Total System)'!$C$1,MATCH("NET SYSTEM LOAD",'Actual NPC (Total System)'!$A:$A,0),0,1000,1),0),1)*$E349</f>
        <v>2869.7948605188585</v>
      </c>
      <c r="I349" s="98">
        <f ca="1">INDEX(OFFSET('Actual NPC (Total System)'!G$1,MATCH("NET SYSTEM LOAD",'Actual NPC (Total System)'!$A:$A,0),0,1000,1),MATCH($C349,OFFSET('Actual NPC (Total System)'!$C$1,MATCH("NET SYSTEM LOAD",'Actual NPC (Total System)'!$A:$A,0),0,1000,1),0),1)*$E349</f>
        <v>3140.5696479461985</v>
      </c>
      <c r="J349" s="98">
        <f ca="1">INDEX(OFFSET('Actual NPC (Total System)'!H$1,MATCH("NET SYSTEM LOAD",'Actual NPC (Total System)'!$A:$A,0),0,1000,1),MATCH($C349,OFFSET('Actual NPC (Total System)'!$C$1,MATCH("NET SYSTEM LOAD",'Actual NPC (Total System)'!$A:$A,0),0,1000,1),0),1)*$E349</f>
        <v>2902.6066667118257</v>
      </c>
      <c r="K349" s="98">
        <f ca="1">INDEX(OFFSET('Actual NPC (Total System)'!I$1,MATCH("NET SYSTEM LOAD",'Actual NPC (Total System)'!$A:$A,0),0,1000,1),MATCH($C349,OFFSET('Actual NPC (Total System)'!$C$1,MATCH("NET SYSTEM LOAD",'Actual NPC (Total System)'!$A:$A,0),0,1000,1),0),1)*$E349</f>
        <v>1537.7438699538948</v>
      </c>
      <c r="L349" s="98">
        <f ca="1">INDEX(OFFSET('Actual NPC (Total System)'!J$1,MATCH("NET SYSTEM LOAD",'Actual NPC (Total System)'!$A:$A,0),0,1000,1),MATCH($C349,OFFSET('Actual NPC (Total System)'!$C$1,MATCH("NET SYSTEM LOAD",'Actual NPC (Total System)'!$A:$A,0),0,1000,1),0),1)*$E349</f>
        <v>1385.1380166224531</v>
      </c>
      <c r="M349" s="98">
        <f ca="1">INDEX(OFFSET('Actual NPC (Total System)'!K$1,MATCH("NET SYSTEM LOAD",'Actual NPC (Total System)'!$A:$A,0),0,1000,1),MATCH($C349,OFFSET('Actual NPC (Total System)'!$C$1,MATCH("NET SYSTEM LOAD",'Actual NPC (Total System)'!$A:$A,0),0,1000,1),0),1)*$E349</f>
        <v>1506.8667221449468</v>
      </c>
      <c r="N349" s="98">
        <f ca="1">INDEX(OFFSET('Actual NPC (Total System)'!L$1,MATCH("NET SYSTEM LOAD",'Actual NPC (Total System)'!$A:$A,0),0,1000,1),MATCH($C349,OFFSET('Actual NPC (Total System)'!$C$1,MATCH("NET SYSTEM LOAD",'Actual NPC (Total System)'!$A:$A,0),0,1000,1),0),1)*$E349</f>
        <v>1608.0106624614755</v>
      </c>
      <c r="O349" s="98">
        <f ca="1">INDEX(OFFSET('Actual NPC (Total System)'!M$1,MATCH("NET SYSTEM LOAD",'Actual NPC (Total System)'!$A:$A,0),0,1000,1),MATCH($C349,OFFSET('Actual NPC (Total System)'!$C$1,MATCH("NET SYSTEM LOAD",'Actual NPC (Total System)'!$A:$A,0),0,1000,1),0),1)*$E349</f>
        <v>1464.8459420440479</v>
      </c>
      <c r="P349" s="98">
        <f ca="1">INDEX(OFFSET('Actual NPC (Total System)'!N$1,MATCH("NET SYSTEM LOAD",'Actual NPC (Total System)'!$A:$A,0),0,1000,1),MATCH($C349,OFFSET('Actual NPC (Total System)'!$C$1,MATCH("NET SYSTEM LOAD",'Actual NPC (Total System)'!$A:$A,0),0,1000,1),0),1)*$E349</f>
        <v>1953.6180361826821</v>
      </c>
      <c r="Q349" s="98">
        <f ca="1">INDEX(OFFSET('Actual NPC (Total System)'!O$1,MATCH("NET SYSTEM LOAD",'Actual NPC (Total System)'!$A:$A,0),0,1000,1),MATCH($C349,OFFSET('Actual NPC (Total System)'!$C$1,MATCH("NET SYSTEM LOAD",'Actual NPC (Total System)'!$A:$A,0),0,1000,1),0),1)*$E349</f>
        <v>2960.3368728909613</v>
      </c>
      <c r="R349" s="98">
        <f ca="1">INDEX(OFFSET('Actual NPC (Total System)'!P$1,MATCH("NET SYSTEM LOAD",'Actual NPC (Total System)'!$A:$A,0),0,1000,1),MATCH($C349,OFFSET('Actual NPC (Total System)'!$C$1,MATCH("NET SYSTEM LOAD",'Actual NPC (Total System)'!$A:$A,0),0,1000,1),0),1)*$E349</f>
        <v>2226.7144136708453</v>
      </c>
      <c r="S349" s="7"/>
    </row>
    <row r="350" spans="1:19" ht="12.75">
      <c r="A350" s="14"/>
      <c r="B350" s="14"/>
      <c r="C350" s="66" t="s">
        <v>71</v>
      </c>
      <c r="D350" s="211" t="s">
        <v>195</v>
      </c>
      <c r="E350" s="210">
        <f>VLOOKUP(D350,'Actual Factors'!$A$4:$B$9,2,FALSE)</f>
        <v>7.7386335360771719E-2</v>
      </c>
      <c r="F350" s="91">
        <f t="shared" ca="1" si="95"/>
        <v>19707.049390303404</v>
      </c>
      <c r="G350" s="98">
        <f ca="1">INDEX(OFFSET('Actual NPC (Total System)'!E$1,MATCH("NET SYSTEM LOAD",'Actual NPC (Total System)'!$A:$A,0),0,1000,1),MATCH($C350,OFFSET('Actual NPC (Total System)'!$C$1,MATCH("NET SYSTEM LOAD",'Actual NPC (Total System)'!$A:$A,0),0,1000,1),0),1)*$E350</f>
        <v>1135.1801534071603</v>
      </c>
      <c r="H350" s="98">
        <f ca="1">INDEX(OFFSET('Actual NPC (Total System)'!F$1,MATCH("NET SYSTEM LOAD",'Actual NPC (Total System)'!$A:$A,0),0,1000,1),MATCH($C350,OFFSET('Actual NPC (Total System)'!$C$1,MATCH("NET SYSTEM LOAD",'Actual NPC (Total System)'!$A:$A,0),0,1000,1),0),1)*$E350</f>
        <v>1999.5081330516196</v>
      </c>
      <c r="I350" s="98">
        <f ca="1">INDEX(OFFSET('Actual NPC (Total System)'!G$1,MATCH("NET SYSTEM LOAD",'Actual NPC (Total System)'!$A:$A,0),0,1000,1),MATCH($C350,OFFSET('Actual NPC (Total System)'!$C$1,MATCH("NET SYSTEM LOAD",'Actual NPC (Total System)'!$A:$A,0),0,1000,1),0),1)*$E350</f>
        <v>1791.261504595783</v>
      </c>
      <c r="J350" s="98">
        <f ca="1">INDEX(OFFSET('Actual NPC (Total System)'!H$1,MATCH("NET SYSTEM LOAD",'Actual NPC (Total System)'!$A:$A,0),0,1000,1),MATCH($C350,OFFSET('Actual NPC (Total System)'!$C$1,MATCH("NET SYSTEM LOAD",'Actual NPC (Total System)'!$A:$A,0),0,1000,1),0),1)*$E350</f>
        <v>1813.0844511675207</v>
      </c>
      <c r="K350" s="98">
        <f ca="1">INDEX(OFFSET('Actual NPC (Total System)'!I$1,MATCH("NET SYSTEM LOAD",'Actual NPC (Total System)'!$A:$A,0),0,1000,1),MATCH($C350,OFFSET('Actual NPC (Total System)'!$C$1,MATCH("NET SYSTEM LOAD",'Actual NPC (Total System)'!$A:$A,0),0,1000,1),0),1)*$E350</f>
        <v>2377.2308359475464</v>
      </c>
      <c r="L350" s="98">
        <f ca="1">INDEX(OFFSET('Actual NPC (Total System)'!J$1,MATCH("NET SYSTEM LOAD",'Actual NPC (Total System)'!$A:$A,0),0,1000,1),MATCH($C350,OFFSET('Actual NPC (Total System)'!$C$1,MATCH("NET SYSTEM LOAD",'Actual NPC (Total System)'!$A:$A,0),0,1000,1),0),1)*$E350</f>
        <v>2306.499725427801</v>
      </c>
      <c r="M350" s="98">
        <f ca="1">INDEX(OFFSET('Actual NPC (Total System)'!K$1,MATCH("NET SYSTEM LOAD",'Actual NPC (Total System)'!$A:$A,0),0,1000,1),MATCH($C350,OFFSET('Actual NPC (Total System)'!$C$1,MATCH("NET SYSTEM LOAD",'Actual NPC (Total System)'!$A:$A,0),0,1000,1),0),1)*$E350</f>
        <v>2433.4907017548276</v>
      </c>
      <c r="N350" s="98">
        <f ca="1">INDEX(OFFSET('Actual NPC (Total System)'!L$1,MATCH("NET SYSTEM LOAD",'Actual NPC (Total System)'!$A:$A,0),0,1000,1),MATCH($C350,OFFSET('Actual NPC (Total System)'!$C$1,MATCH("NET SYSTEM LOAD",'Actual NPC (Total System)'!$A:$A,0),0,1000,1),0),1)*$E350</f>
        <v>1990.0670001376054</v>
      </c>
      <c r="O350" s="98">
        <f ca="1">INDEX(OFFSET('Actual NPC (Total System)'!M$1,MATCH("NET SYSTEM LOAD",'Actual NPC (Total System)'!$A:$A,0),0,1000,1),MATCH($C350,OFFSET('Actual NPC (Total System)'!$C$1,MATCH("NET SYSTEM LOAD",'Actual NPC (Total System)'!$A:$A,0),0,1000,1),0),1)*$E350</f>
        <v>1343.9684862105225</v>
      </c>
      <c r="P350" s="98">
        <f ca="1">INDEX(OFFSET('Actual NPC (Total System)'!N$1,MATCH("NET SYSTEM LOAD",'Actual NPC (Total System)'!$A:$A,0),0,1000,1),MATCH($C350,OFFSET('Actual NPC (Total System)'!$C$1,MATCH("NET SYSTEM LOAD",'Actual NPC (Total System)'!$A:$A,0),0,1000,1),0),1)*$E350</f>
        <v>887.38910758196926</v>
      </c>
      <c r="Q350" s="98">
        <f ca="1">INDEX(OFFSET('Actual NPC (Total System)'!O$1,MATCH("NET SYSTEM LOAD",'Actual NPC (Total System)'!$A:$A,0),0,1000,1),MATCH($C350,OFFSET('Actual NPC (Total System)'!$C$1,MATCH("NET SYSTEM LOAD",'Actual NPC (Total System)'!$A:$A,0),0,1000,1),0),1)*$E350</f>
        <v>816.27106538542012</v>
      </c>
      <c r="R350" s="98">
        <f ca="1">INDEX(OFFSET('Actual NPC (Total System)'!P$1,MATCH("NET SYSTEM LOAD",'Actual NPC (Total System)'!$A:$A,0),0,1000,1),MATCH($C350,OFFSET('Actual NPC (Total System)'!$C$1,MATCH("NET SYSTEM LOAD",'Actual NPC (Total System)'!$A:$A,0),0,1000,1),0),1)*$E350</f>
        <v>813.09822563562841</v>
      </c>
      <c r="S350" s="7"/>
    </row>
    <row r="351" spans="1:19" ht="12.75">
      <c r="A351" s="21"/>
      <c r="B351" s="14"/>
      <c r="C351" s="66" t="s">
        <v>108</v>
      </c>
      <c r="D351" s="211" t="s">
        <v>195</v>
      </c>
      <c r="E351" s="210">
        <f>VLOOKUP(D351,'Actual Factors'!$A$4:$B$9,2,FALSE)</f>
        <v>7.7386335360771719E-2</v>
      </c>
      <c r="F351" s="91">
        <f t="shared" ca="1" si="95"/>
        <v>28627.140108333482</v>
      </c>
      <c r="G351" s="98">
        <f ca="1">INDEX(OFFSET('Actual NPC (Total System)'!E$1,MATCH("NET SYSTEM LOAD",'Actual NPC (Total System)'!$A:$A,0),0,1000,1),MATCH($C351,OFFSET('Actual NPC (Total System)'!$C$1,MATCH("NET SYSTEM LOAD",'Actual NPC (Total System)'!$A:$A,0),0,1000,1),0),1)*$E351</f>
        <v>3021.7042368320531</v>
      </c>
      <c r="H351" s="98">
        <f ca="1">INDEX(OFFSET('Actual NPC (Total System)'!F$1,MATCH("NET SYSTEM LOAD",'Actual NPC (Total System)'!$A:$A,0),0,1000,1),MATCH($C351,OFFSET('Actual NPC (Total System)'!$C$1,MATCH("NET SYSTEM LOAD",'Actual NPC (Total System)'!$A:$A,0),0,1000,1),0),1)*$E351</f>
        <v>3365.9186565167661</v>
      </c>
      <c r="I351" s="98">
        <f ca="1">INDEX(OFFSET('Actual NPC (Total System)'!G$1,MATCH("NET SYSTEM LOAD",'Actual NPC (Total System)'!$A:$A,0),0,1000,1),MATCH($C351,OFFSET('Actual NPC (Total System)'!$C$1,MATCH("NET SYSTEM LOAD",'Actual NPC (Total System)'!$A:$A,0),0,1000,1),0),1)*$E351</f>
        <v>3518.1375781714037</v>
      </c>
      <c r="J351" s="98">
        <f ca="1">INDEX(OFFSET('Actual NPC (Total System)'!H$1,MATCH("NET SYSTEM LOAD",'Actual NPC (Total System)'!$A:$A,0),0,1000,1),MATCH($C351,OFFSET('Actual NPC (Total System)'!$C$1,MATCH("NET SYSTEM LOAD",'Actual NPC (Total System)'!$A:$A,0),0,1000,1),0),1)*$E351</f>
        <v>3203.562124929867</v>
      </c>
      <c r="K351" s="98">
        <f ca="1">INDEX(OFFSET('Actual NPC (Total System)'!I$1,MATCH("NET SYSTEM LOAD",'Actual NPC (Total System)'!$A:$A,0),0,1000,1),MATCH($C351,OFFSET('Actual NPC (Total System)'!$C$1,MATCH("NET SYSTEM LOAD",'Actual NPC (Total System)'!$A:$A,0),0,1000,1),0),1)*$E351</f>
        <v>2306.6544980985227</v>
      </c>
      <c r="L351" s="98">
        <f ca="1">INDEX(OFFSET('Actual NPC (Total System)'!J$1,MATCH("NET SYSTEM LOAD",'Actual NPC (Total System)'!$A:$A,0),0,1000,1),MATCH($C351,OFFSET('Actual NPC (Total System)'!$C$1,MATCH("NET SYSTEM LOAD",'Actual NPC (Total System)'!$A:$A,0),0,1000,1),0),1)*$E351</f>
        <v>1984.8821156684337</v>
      </c>
      <c r="M351" s="98">
        <f ca="1">INDEX(OFFSET('Actual NPC (Total System)'!K$1,MATCH("NET SYSTEM LOAD",'Actual NPC (Total System)'!$A:$A,0),0,1000,1),MATCH($C351,OFFSET('Actual NPC (Total System)'!$C$1,MATCH("NET SYSTEM LOAD",'Actual NPC (Total System)'!$A:$A,0),0,1000,1),0),1)*$E351</f>
        <v>1121.2506130422214</v>
      </c>
      <c r="N351" s="98">
        <f ca="1">INDEX(OFFSET('Actual NPC (Total System)'!L$1,MATCH("NET SYSTEM LOAD",'Actual NPC (Total System)'!$A:$A,0),0,1000,1),MATCH($C351,OFFSET('Actual NPC (Total System)'!$C$1,MATCH("NET SYSTEM LOAD",'Actual NPC (Total System)'!$A:$A,0),0,1000,1),0),1)*$E351</f>
        <v>2185.854428600358</v>
      </c>
      <c r="O351" s="98">
        <f ca="1">INDEX(OFFSET('Actual NPC (Total System)'!M$1,MATCH("NET SYSTEM LOAD",'Actual NPC (Total System)'!$A:$A,0),0,1000,1),MATCH($C351,OFFSET('Actual NPC (Total System)'!$C$1,MATCH("NET SYSTEM LOAD",'Actual NPC (Total System)'!$A:$A,0),0,1000,1),0),1)*$E351</f>
        <v>2262.7764459489649</v>
      </c>
      <c r="P351" s="98">
        <f ca="1">INDEX(OFFSET('Actual NPC (Total System)'!N$1,MATCH("NET SYSTEM LOAD",'Actual NPC (Total System)'!$A:$A,0),0,1000,1),MATCH($C351,OFFSET('Actual NPC (Total System)'!$C$1,MATCH("NET SYSTEM LOAD",'Actual NPC (Total System)'!$A:$A,0),0,1000,1),0),1)*$E351</f>
        <v>1478.3885507321829</v>
      </c>
      <c r="Q351" s="98">
        <f ca="1">INDEX(OFFSET('Actual NPC (Total System)'!O$1,MATCH("NET SYSTEM LOAD",'Actual NPC (Total System)'!$A:$A,0),0,1000,1),MATCH($C351,OFFSET('Actual NPC (Total System)'!$C$1,MATCH("NET SYSTEM LOAD",'Actual NPC (Total System)'!$A:$A,0),0,1000,1),0),1)*$E351</f>
        <v>2085.097419960633</v>
      </c>
      <c r="R351" s="98">
        <f ca="1">INDEX(OFFSET('Actual NPC (Total System)'!P$1,MATCH("NET SYSTEM LOAD",'Actual NPC (Total System)'!$A:$A,0),0,1000,1),MATCH($C351,OFFSET('Actual NPC (Total System)'!$C$1,MATCH("NET SYSTEM LOAD",'Actual NPC (Total System)'!$A:$A,0),0,1000,1),0),1)*$E351</f>
        <v>2092.9134398320712</v>
      </c>
      <c r="S351" s="7"/>
    </row>
    <row r="352" spans="1:19" ht="12.75">
      <c r="A352" s="14"/>
      <c r="B352" s="14"/>
      <c r="C352" s="66" t="s">
        <v>109</v>
      </c>
      <c r="D352" s="211" t="s">
        <v>195</v>
      </c>
      <c r="E352" s="210">
        <f>VLOOKUP(D352,'Actual Factors'!$A$4:$B$9,2,FALSE)</f>
        <v>7.7386335360771719E-2</v>
      </c>
      <c r="F352" s="91">
        <f t="shared" ca="1" si="95"/>
        <v>14753.163132183603</v>
      </c>
      <c r="G352" s="98">
        <f ca="1">INDEX(OFFSET('Actual NPC (Total System)'!E$1,MATCH("NET SYSTEM LOAD",'Actual NPC (Total System)'!$A:$A,0),0,1000,1),MATCH($C352,OFFSET('Actual NPC (Total System)'!$C$1,MATCH("NET SYSTEM LOAD",'Actual NPC (Total System)'!$A:$A,0),0,1000,1),0),1)*$E352</f>
        <v>1503.6938823951552</v>
      </c>
      <c r="H352" s="98">
        <f ca="1">INDEX(OFFSET('Actual NPC (Total System)'!F$1,MATCH("NET SYSTEM LOAD",'Actual NPC (Total System)'!$A:$A,0),0,1000,1),MATCH($C352,OFFSET('Actual NPC (Total System)'!$C$1,MATCH("NET SYSTEM LOAD",'Actual NPC (Total System)'!$A:$A,0),0,1000,1),0),1)*$E352</f>
        <v>1665.6634823052505</v>
      </c>
      <c r="I352" s="98">
        <f ca="1">INDEX(OFFSET('Actual NPC (Total System)'!G$1,MATCH("NET SYSTEM LOAD",'Actual NPC (Total System)'!$A:$A,0),0,1000,1),MATCH($C352,OFFSET('Actual NPC (Total System)'!$C$1,MATCH("NET SYSTEM LOAD",'Actual NPC (Total System)'!$A:$A,0),0,1000,1),0),1)*$E352</f>
        <v>1702.421991601617</v>
      </c>
      <c r="J352" s="98">
        <f ca="1">INDEX(OFFSET('Actual NPC (Total System)'!H$1,MATCH("NET SYSTEM LOAD",'Actual NPC (Total System)'!$A:$A,0),0,1000,1),MATCH($C352,OFFSET('Actual NPC (Total System)'!$C$1,MATCH("NET SYSTEM LOAD",'Actual NPC (Total System)'!$A:$A,0),0,1000,1),0),1)*$E352</f>
        <v>1576.978741981806</v>
      </c>
      <c r="K352" s="98">
        <f ca="1">INDEX(OFFSET('Actual NPC (Total System)'!I$1,MATCH("NET SYSTEM LOAD",'Actual NPC (Total System)'!$A:$A,0),0,1000,1),MATCH($C352,OFFSET('Actual NPC (Total System)'!$C$1,MATCH("NET SYSTEM LOAD",'Actual NPC (Total System)'!$A:$A,0),0,1000,1),0),1)*$E352</f>
        <v>1196.3927446775308</v>
      </c>
      <c r="L352" s="98">
        <f ca="1">INDEX(OFFSET('Actual NPC (Total System)'!J$1,MATCH("NET SYSTEM LOAD",'Actual NPC (Total System)'!$A:$A,0),0,1000,1),MATCH($C352,OFFSET('Actual NPC (Total System)'!$C$1,MATCH("NET SYSTEM LOAD",'Actual NPC (Total System)'!$A:$A,0),0,1000,1),0),1)*$E352</f>
        <v>1007.4153137265263</v>
      </c>
      <c r="M352" s="98">
        <f ca="1">INDEX(OFFSET('Actual NPC (Total System)'!K$1,MATCH("NET SYSTEM LOAD",'Actual NPC (Total System)'!$A:$A,0),0,1000,1),MATCH($C352,OFFSET('Actual NPC (Total System)'!$C$1,MATCH("NET SYSTEM LOAD",'Actual NPC (Total System)'!$A:$A,0),0,1000,1),0),1)*$E352</f>
        <v>894.81819577660337</v>
      </c>
      <c r="N352" s="98">
        <f ca="1">INDEX(OFFSET('Actual NPC (Total System)'!L$1,MATCH("NET SYSTEM LOAD",'Actual NPC (Total System)'!$A:$A,0),0,1000,1),MATCH($C352,OFFSET('Actual NPC (Total System)'!$C$1,MATCH("NET SYSTEM LOAD",'Actual NPC (Total System)'!$A:$A,0),0,1000,1),0),1)*$E352</f>
        <v>1150.4252614732325</v>
      </c>
      <c r="O352" s="98">
        <f ca="1">INDEX(OFFSET('Actual NPC (Total System)'!M$1,MATCH("NET SYSTEM LOAD",'Actual NPC (Total System)'!$A:$A,0),0,1000,1),MATCH($C352,OFFSET('Actual NPC (Total System)'!$C$1,MATCH("NET SYSTEM LOAD",'Actual NPC (Total System)'!$A:$A,0),0,1000,1),0),1)*$E352</f>
        <v>1167.9145732647669</v>
      </c>
      <c r="P352" s="98">
        <f ca="1">INDEX(OFFSET('Actual NPC (Total System)'!N$1,MATCH("NET SYSTEM LOAD",'Actual NPC (Total System)'!$A:$A,0),0,1000,1),MATCH($C352,OFFSET('Actual NPC (Total System)'!$C$1,MATCH("NET SYSTEM LOAD",'Actual NPC (Total System)'!$A:$A,0),0,1000,1),0),1)*$E352</f>
        <v>733.39030021403357</v>
      </c>
      <c r="Q352" s="98">
        <f ca="1">INDEX(OFFSET('Actual NPC (Total System)'!O$1,MATCH("NET SYSTEM LOAD",'Actual NPC (Total System)'!$A:$A,0),0,1000,1),MATCH($C352,OFFSET('Actual NPC (Total System)'!$C$1,MATCH("NET SYSTEM LOAD",'Actual NPC (Total System)'!$A:$A,0),0,1000,1),0),1)*$E352</f>
        <v>1085.1885807641017</v>
      </c>
      <c r="R352" s="98">
        <f ca="1">INDEX(OFFSET('Actual NPC (Total System)'!P$1,MATCH("NET SYSTEM LOAD",'Actual NPC (Total System)'!$A:$A,0),0,1000,1),MATCH($C352,OFFSET('Actual NPC (Total System)'!$C$1,MATCH("NET SYSTEM LOAD",'Actual NPC (Total System)'!$A:$A,0),0,1000,1),0),1)*$E352</f>
        <v>1068.860064002979</v>
      </c>
      <c r="S352" s="7"/>
    </row>
    <row r="353" spans="1:19" ht="12.75">
      <c r="A353" s="21"/>
      <c r="B353" s="14"/>
      <c r="C353" s="69" t="s">
        <v>72</v>
      </c>
      <c r="D353" s="211" t="s">
        <v>195</v>
      </c>
      <c r="E353" s="210">
        <f>VLOOKUP(D353,'Actual Factors'!$A$4:$B$9,2,FALSE)</f>
        <v>7.7386335360771719E-2</v>
      </c>
      <c r="F353" s="91">
        <f t="shared" ca="1" si="95"/>
        <v>8074.9545495550865</v>
      </c>
      <c r="G353" s="98">
        <f ca="1">INDEX(OFFSET('Actual NPC (Total System)'!E$1,MATCH("NET SYSTEM LOAD",'Actual NPC (Total System)'!$A:$A,0),0,1000,1),MATCH($C353,OFFSET('Actual NPC (Total System)'!$C$1,MATCH("NET SYSTEM LOAD",'Actual NPC (Total System)'!$A:$A,0),0,1000,1),0),1)*$E353</f>
        <v>851.09491629776733</v>
      </c>
      <c r="H353" s="98">
        <f ca="1">INDEX(OFFSET('Actual NPC (Total System)'!F$1,MATCH("NET SYSTEM LOAD",'Actual NPC (Total System)'!$A:$A,0),0,1000,1),MATCH($C353,OFFSET('Actual NPC (Total System)'!$C$1,MATCH("NET SYSTEM LOAD",'Actual NPC (Total System)'!$A:$A,0),0,1000,1),0),1)*$E353</f>
        <v>848.38639456014039</v>
      </c>
      <c r="I353" s="98">
        <f ca="1">INDEX(OFFSET('Actual NPC (Total System)'!G$1,MATCH("NET SYSTEM LOAD",'Actual NPC (Total System)'!$A:$A,0),0,1000,1),MATCH($C353,OFFSET('Actual NPC (Total System)'!$C$1,MATCH("NET SYSTEM LOAD",'Actual NPC (Total System)'!$A:$A,0),0,1000,1),0),1)*$E353</f>
        <v>931.26715973152682</v>
      </c>
      <c r="J353" s="98">
        <f ca="1">INDEX(OFFSET('Actual NPC (Total System)'!H$1,MATCH("NET SYSTEM LOAD",'Actual NPC (Total System)'!$A:$A,0),0,1000,1),MATCH($C353,OFFSET('Actual NPC (Total System)'!$C$1,MATCH("NET SYSTEM LOAD",'Actual NPC (Total System)'!$A:$A,0),0,1000,1),0),1)*$E353</f>
        <v>891.72274236217254</v>
      </c>
      <c r="K353" s="98">
        <f ca="1">INDEX(OFFSET('Actual NPC (Total System)'!I$1,MATCH("NET SYSTEM LOAD",'Actual NPC (Total System)'!$A:$A,0),0,1000,1),MATCH($C353,OFFSET('Actual NPC (Total System)'!$C$1,MATCH("NET SYSTEM LOAD",'Actual NPC (Total System)'!$A:$A,0),0,1000,1),0),1)*$E353</f>
        <v>462.07380843916792</v>
      </c>
      <c r="L353" s="98">
        <f ca="1">INDEX(OFFSET('Actual NPC (Total System)'!J$1,MATCH("NET SYSTEM LOAD",'Actual NPC (Total System)'!$A:$A,0),0,1000,1),MATCH($C353,OFFSET('Actual NPC (Total System)'!$C$1,MATCH("NET SYSTEM LOAD",'Actual NPC (Total System)'!$A:$A,0),0,1000,1),0),1)*$E353</f>
        <v>448.45381341567213</v>
      </c>
      <c r="M353" s="98">
        <f ca="1">INDEX(OFFSET('Actual NPC (Total System)'!K$1,MATCH("NET SYSTEM LOAD",'Actual NPC (Total System)'!$A:$A,0),0,1000,1),MATCH($C353,OFFSET('Actual NPC (Total System)'!$C$1,MATCH("NET SYSTEM LOAD",'Actual NPC (Total System)'!$A:$A,0),0,1000,1),0),1)*$E353</f>
        <v>483.89675501090557</v>
      </c>
      <c r="N353" s="98">
        <f ca="1">INDEX(OFFSET('Actual NPC (Total System)'!L$1,MATCH("NET SYSTEM LOAD",'Actual NPC (Total System)'!$A:$A,0),0,1000,1),MATCH($C353,OFFSET('Actual NPC (Total System)'!$C$1,MATCH("NET SYSTEM LOAD",'Actual NPC (Total System)'!$A:$A,0),0,1000,1),0),1)*$E353</f>
        <v>510.82719971645412</v>
      </c>
      <c r="O353" s="98">
        <f ca="1">INDEX(OFFSET('Actual NPC (Total System)'!M$1,MATCH("NET SYSTEM LOAD",'Actual NPC (Total System)'!$A:$A,0),0,1000,1),MATCH($C353,OFFSET('Actual NPC (Total System)'!$C$1,MATCH("NET SYSTEM LOAD",'Actual NPC (Total System)'!$A:$A,0),0,1000,1),0),1)*$E353</f>
        <v>479.40834755998077</v>
      </c>
      <c r="P353" s="98">
        <f ca="1">INDEX(OFFSET('Actual NPC (Total System)'!N$1,MATCH("NET SYSTEM LOAD",'Actual NPC (Total System)'!$A:$A,0),0,1000,1),MATCH($C353,OFFSET('Actual NPC (Total System)'!$C$1,MATCH("NET SYSTEM LOAD",'Actual NPC (Total System)'!$A:$A,0),0,1000,1),0),1)*$E353</f>
        <v>606.70886922845023</v>
      </c>
      <c r="Q353" s="98">
        <f ca="1">INDEX(OFFSET('Actual NPC (Total System)'!O$1,MATCH("NET SYSTEM LOAD",'Actual NPC (Total System)'!$A:$A,0),0,1000,1),MATCH($C353,OFFSET('Actual NPC (Total System)'!$C$1,MATCH("NET SYSTEM LOAD",'Actual NPC (Total System)'!$A:$A,0),0,1000,1),0),1)*$E353</f>
        <v>886.69263056372233</v>
      </c>
      <c r="R353" s="98">
        <f ca="1">INDEX(OFFSET('Actual NPC (Total System)'!P$1,MATCH("NET SYSTEM LOAD",'Actual NPC (Total System)'!$A:$A,0),0,1000,1),MATCH($C353,OFFSET('Actual NPC (Total System)'!$C$1,MATCH("NET SYSTEM LOAD",'Actual NPC (Total System)'!$A:$A,0),0,1000,1),0),1)*$E353</f>
        <v>674.4219126691255</v>
      </c>
      <c r="S353" s="7"/>
    </row>
    <row r="354" spans="1:19" ht="12.75">
      <c r="A354" s="14"/>
      <c r="C354" s="69" t="s">
        <v>154</v>
      </c>
      <c r="D354" s="211" t="s">
        <v>195</v>
      </c>
      <c r="E354" s="210">
        <f>VLOOKUP(D354,'Actual Factors'!$A$4:$B$9,2,FALSE)</f>
        <v>7.7386335360771719E-2</v>
      </c>
      <c r="F354" s="91">
        <f t="shared" ca="1" si="95"/>
        <v>56009.75317139503</v>
      </c>
      <c r="G354" s="98">
        <f ca="1">INDEX(OFFSET('Actual NPC (Total System)'!E$1,MATCH("NET SYSTEM LOAD",'Actual NPC (Total System)'!$A:$A,0),0,1000,1),MATCH($C354,OFFSET('Actual NPC (Total System)'!$C$1,MATCH("NET SYSTEM LOAD",'Actual NPC (Total System)'!$A:$A,0),0,1000,1),0),1)*$E354</f>
        <v>6341.7327964798815</v>
      </c>
      <c r="H354" s="98">
        <f ca="1">INDEX(OFFSET('Actual NPC (Total System)'!F$1,MATCH("NET SYSTEM LOAD",'Actual NPC (Total System)'!$A:$A,0),0,1000,1),MATCH($C354,OFFSET('Actual NPC (Total System)'!$C$1,MATCH("NET SYSTEM LOAD",'Actual NPC (Total System)'!$A:$A,0),0,1000,1),0),1)*$E354</f>
        <v>7250.2483736153417</v>
      </c>
      <c r="I354" s="98">
        <f ca="1">INDEX(OFFSET('Actual NPC (Total System)'!G$1,MATCH("NET SYSTEM LOAD",'Actual NPC (Total System)'!$A:$A,0),0,1000,1),MATCH($C354,OFFSET('Actual NPC (Total System)'!$C$1,MATCH("NET SYSTEM LOAD",'Actual NPC (Total System)'!$A:$A,0),0,1000,1),0),1)*$E354</f>
        <v>5573.673418024222</v>
      </c>
      <c r="J354" s="98">
        <f ca="1">INDEX(OFFSET('Actual NPC (Total System)'!H$1,MATCH("NET SYSTEM LOAD",'Actual NPC (Total System)'!$A:$A,0),0,1000,1),MATCH($C354,OFFSET('Actual NPC (Total System)'!$C$1,MATCH("NET SYSTEM LOAD",'Actual NPC (Total System)'!$A:$A,0),0,1000,1),0),1)*$E354</f>
        <v>5293.9218156950328</v>
      </c>
      <c r="K354" s="98">
        <f ca="1">INDEX(OFFSET('Actual NPC (Total System)'!I$1,MATCH("NET SYSTEM LOAD",'Actual NPC (Total System)'!$A:$A,0),0,1000,1),MATCH($C354,OFFSET('Actual NPC (Total System)'!$C$1,MATCH("NET SYSTEM LOAD",'Actual NPC (Total System)'!$A:$A,0),0,1000,1),0),1)*$E354</f>
        <v>2922.4175685641831</v>
      </c>
      <c r="L354" s="98">
        <f ca="1">INDEX(OFFSET('Actual NPC (Total System)'!J$1,MATCH("NET SYSTEM LOAD",'Actual NPC (Total System)'!$A:$A,0),0,1000,1),MATCH($C354,OFFSET('Actual NPC (Total System)'!$C$1,MATCH("NET SYSTEM LOAD",'Actual NPC (Total System)'!$A:$A,0),0,1000,1),0),1)*$E354</f>
        <v>3045.8487734646142</v>
      </c>
      <c r="M354" s="98">
        <f ca="1">INDEX(OFFSET('Actual NPC (Total System)'!K$1,MATCH("NET SYSTEM LOAD",'Actual NPC (Total System)'!$A:$A,0),0,1000,1),MATCH($C354,OFFSET('Actual NPC (Total System)'!$C$1,MATCH("NET SYSTEM LOAD",'Actual NPC (Total System)'!$A:$A,0),0,1000,1),0),1)*$E354</f>
        <v>2692.038448195166</v>
      </c>
      <c r="N354" s="98">
        <f ca="1">INDEX(OFFSET('Actual NPC (Total System)'!L$1,MATCH("NET SYSTEM LOAD",'Actual NPC (Total System)'!$A:$A,0),0,1000,1),MATCH($C354,OFFSET('Actual NPC (Total System)'!$C$1,MATCH("NET SYSTEM LOAD",'Actual NPC (Total System)'!$A:$A,0),0,1000,1),0),1)*$E354</f>
        <v>3402.9093248192148</v>
      </c>
      <c r="O354" s="98">
        <f ca="1">INDEX(OFFSET('Actual NPC (Total System)'!M$1,MATCH("NET SYSTEM LOAD",'Actual NPC (Total System)'!$A:$A,0),0,1000,1),MATCH($C354,OFFSET('Actual NPC (Total System)'!$C$1,MATCH("NET SYSTEM LOAD",'Actual NPC (Total System)'!$A:$A,0),0,1000,1),0),1)*$E354</f>
        <v>2988.1185672854785</v>
      </c>
      <c r="P354" s="98">
        <f ca="1">INDEX(OFFSET('Actual NPC (Total System)'!N$1,MATCH("NET SYSTEM LOAD",'Actual NPC (Total System)'!$A:$A,0),0,1000,1),MATCH($C354,OFFSET('Actual NPC (Total System)'!$C$1,MATCH("NET SYSTEM LOAD",'Actual NPC (Total System)'!$A:$A,0),0,1000,1),0),1)*$E354</f>
        <v>4112.0777020653268</v>
      </c>
      <c r="Q354" s="98">
        <f ca="1">INDEX(OFFSET('Actual NPC (Total System)'!O$1,MATCH("NET SYSTEM LOAD",'Actual NPC (Total System)'!$A:$A,0),0,1000,1),MATCH($C354,OFFSET('Actual NPC (Total System)'!$C$1,MATCH("NET SYSTEM LOAD",'Actual NPC (Total System)'!$A:$A,0),0,1000,1),0),1)*$E354</f>
        <v>5844.8351371283661</v>
      </c>
      <c r="R354" s="98">
        <f ca="1">INDEX(OFFSET('Actual NPC (Total System)'!P$1,MATCH("NET SYSTEM LOAD",'Actual NPC (Total System)'!$A:$A,0),0,1000,1),MATCH($C354,OFFSET('Actual NPC (Total System)'!$C$1,MATCH("NET SYSTEM LOAD",'Actual NPC (Total System)'!$A:$A,0),0,1000,1),0),1)*$E354</f>
        <v>6541.9312460581978</v>
      </c>
      <c r="S354" s="7"/>
    </row>
    <row r="355" spans="1:19" ht="12.75">
      <c r="A355" s="14"/>
      <c r="C355" s="69" t="s">
        <v>73</v>
      </c>
      <c r="D355" s="211" t="s">
        <v>195</v>
      </c>
      <c r="E355" s="210">
        <f>VLOOKUP(D355,'Actual Factors'!$A$4:$B$9,2,FALSE)</f>
        <v>7.7386335360771719E-2</v>
      </c>
      <c r="F355" s="91">
        <f t="shared" ca="1" si="95"/>
        <v>14532.070372057879</v>
      </c>
      <c r="G355" s="98">
        <f ca="1">INDEX(OFFSET('Actual NPC (Total System)'!E$1,MATCH("NET SYSTEM LOAD",'Actual NPC (Total System)'!$A:$A,0),0,1000,1),MATCH($C355,OFFSET('Actual NPC (Total System)'!$C$1,MATCH("NET SYSTEM LOAD",'Actual NPC (Total System)'!$A:$A,0),0,1000,1),0),1)*$E355</f>
        <v>1550.3578426177005</v>
      </c>
      <c r="H355" s="98">
        <f ca="1">INDEX(OFFSET('Actual NPC (Total System)'!F$1,MATCH("NET SYSTEM LOAD",'Actual NPC (Total System)'!$A:$A,0),0,1000,1),MATCH($C355,OFFSET('Actual NPC (Total System)'!$C$1,MATCH("NET SYSTEM LOAD",'Actual NPC (Total System)'!$A:$A,0),0,1000,1),0),1)*$E355</f>
        <v>1091.8438056051282</v>
      </c>
      <c r="I355" s="98">
        <f ca="1">INDEX(OFFSET('Actual NPC (Total System)'!G$1,MATCH("NET SYSTEM LOAD",'Actual NPC (Total System)'!$A:$A,0),0,1000,1),MATCH($C355,OFFSET('Actual NPC (Total System)'!$C$1,MATCH("NET SYSTEM LOAD",'Actual NPC (Total System)'!$A:$A,0),0,1000,1),0),1)*$E355</f>
        <v>928.63602432926064</v>
      </c>
      <c r="J355" s="98">
        <f ca="1">INDEX(OFFSET('Actual NPC (Total System)'!H$1,MATCH("NET SYSTEM LOAD",'Actual NPC (Total System)'!$A:$A,0),0,1000,1),MATCH($C355,OFFSET('Actual NPC (Total System)'!$C$1,MATCH("NET SYSTEM LOAD",'Actual NPC (Total System)'!$A:$A,0),0,1000,1),0),1)*$E355</f>
        <v>1421.1226625652118</v>
      </c>
      <c r="K355" s="98">
        <f ca="1">INDEX(OFFSET('Actual NPC (Total System)'!I$1,MATCH("NET SYSTEM LOAD",'Actual NPC (Total System)'!$A:$A,0),0,1000,1),MATCH($C355,OFFSET('Actual NPC (Total System)'!$C$1,MATCH("NET SYSTEM LOAD",'Actual NPC (Total System)'!$A:$A,0),0,1000,1),0),1)*$E355</f>
        <v>1602.4388463155001</v>
      </c>
      <c r="L355" s="98">
        <f ca="1">INDEX(OFFSET('Actual NPC (Total System)'!J$1,MATCH("NET SYSTEM LOAD",'Actual NPC (Total System)'!$A:$A,0),0,1000,1),MATCH($C355,OFFSET('Actual NPC (Total System)'!$C$1,MATCH("NET SYSTEM LOAD",'Actual NPC (Total System)'!$A:$A,0),0,1000,1),0),1)*$E355</f>
        <v>1153.7528738937456</v>
      </c>
      <c r="M355" s="98">
        <f ca="1">INDEX(OFFSET('Actual NPC (Total System)'!K$1,MATCH("NET SYSTEM LOAD",'Actual NPC (Total System)'!$A:$A,0),0,1000,1),MATCH($C355,OFFSET('Actual NPC (Total System)'!$C$1,MATCH("NET SYSTEM LOAD",'Actual NPC (Total System)'!$A:$A,0),0,1000,1),0),1)*$E355</f>
        <v>886.22831255155768</v>
      </c>
      <c r="N355" s="98">
        <f ca="1">INDEX(OFFSET('Actual NPC (Total System)'!L$1,MATCH("NET SYSTEM LOAD",'Actual NPC (Total System)'!$A:$A,0),0,1000,1),MATCH($C355,OFFSET('Actual NPC (Total System)'!$C$1,MATCH("NET SYSTEM LOAD",'Actual NPC (Total System)'!$A:$A,0),0,1000,1),0),1)*$E355</f>
        <v>1095.8678950438882</v>
      </c>
      <c r="O355" s="98">
        <f ca="1">INDEX(OFFSET('Actual NPC (Total System)'!M$1,MATCH("NET SYSTEM LOAD",'Actual NPC (Total System)'!$A:$A,0),0,1000,1),MATCH($C355,OFFSET('Actual NPC (Total System)'!$C$1,MATCH("NET SYSTEM LOAD",'Actual NPC (Total System)'!$A:$A,0),0,1000,1),0),1)*$E355</f>
        <v>1076.6760838744169</v>
      </c>
      <c r="P355" s="98">
        <f ca="1">INDEX(OFFSET('Actual NPC (Total System)'!N$1,MATCH("NET SYSTEM LOAD",'Actual NPC (Total System)'!$A:$A,0),0,1000,1),MATCH($C355,OFFSET('Actual NPC (Total System)'!$C$1,MATCH("NET SYSTEM LOAD",'Actual NPC (Total System)'!$A:$A,0),0,1000,1),0),1)*$E355</f>
        <v>797.23402688667022</v>
      </c>
      <c r="Q355" s="98">
        <f ca="1">INDEX(OFFSET('Actual NPC (Total System)'!O$1,MATCH("NET SYSTEM LOAD",'Actual NPC (Total System)'!$A:$A,0),0,1000,1),MATCH($C355,OFFSET('Actual NPC (Total System)'!$C$1,MATCH("NET SYSTEM LOAD",'Actual NPC (Total System)'!$A:$A,0),0,1000,1),0),1)*$E355</f>
        <v>1331.896217894242</v>
      </c>
      <c r="R355" s="98">
        <f ca="1">INDEX(OFFSET('Actual NPC (Total System)'!P$1,MATCH("NET SYSTEM LOAD",'Actual NPC (Total System)'!$A:$A,0),0,1000,1),MATCH($C355,OFFSET('Actual NPC (Total System)'!$C$1,MATCH("NET SYSTEM LOAD",'Actual NPC (Total System)'!$A:$A,0),0,1000,1),0),1)*$E355</f>
        <v>1596.015780480556</v>
      </c>
      <c r="S355" s="7"/>
    </row>
    <row r="356" spans="1:19" ht="12.75">
      <c r="A356" s="14"/>
      <c r="C356" s="69" t="s">
        <v>74</v>
      </c>
      <c r="D356" s="211" t="s">
        <v>195</v>
      </c>
      <c r="E356" s="210">
        <f>VLOOKUP(D356,'Actual Factors'!$A$4:$B$9,2,FALSE)</f>
        <v>7.7386335360771719E-2</v>
      </c>
      <c r="F356" s="91">
        <f t="shared" ca="1" si="95"/>
        <v>29530.548187335127</v>
      </c>
      <c r="G356" s="98">
        <f ca="1">INDEX(OFFSET('Actual NPC (Total System)'!E$1,MATCH("NET SYSTEM LOAD",'Actual NPC (Total System)'!$A:$A,0),0,1000,1),MATCH($C356,OFFSET('Actual NPC (Total System)'!$C$1,MATCH("NET SYSTEM LOAD",'Actual NPC (Total System)'!$A:$A,0),0,1000,1),0),1)*$E356</f>
        <v>3659.5997992108946</v>
      </c>
      <c r="H356" s="98">
        <f ca="1">INDEX(OFFSET('Actual NPC (Total System)'!F$1,MATCH("NET SYSTEM LOAD",'Actual NPC (Total System)'!$A:$A,0),0,1000,1),MATCH($C356,OFFSET('Actual NPC (Total System)'!$C$1,MATCH("NET SYSTEM LOAD",'Actual NPC (Total System)'!$A:$A,0),0,1000,1),0),1)*$E356</f>
        <v>3800.8298612443032</v>
      </c>
      <c r="I356" s="98">
        <f ca="1">INDEX(OFFSET('Actual NPC (Total System)'!G$1,MATCH("NET SYSTEM LOAD",'Actual NPC (Total System)'!$A:$A,0),0,1000,1),MATCH($C356,OFFSET('Actual NPC (Total System)'!$C$1,MATCH("NET SYSTEM LOAD",'Actual NPC (Total System)'!$A:$A,0),0,1000,1),0),1)*$E356</f>
        <v>3171.5241820905076</v>
      </c>
      <c r="J356" s="98">
        <f ca="1">INDEX(OFFSET('Actual NPC (Total System)'!H$1,MATCH("NET SYSTEM LOAD",'Actual NPC (Total System)'!$A:$A,0),0,1000,1),MATCH($C356,OFFSET('Actual NPC (Total System)'!$C$1,MATCH("NET SYSTEM LOAD",'Actual NPC (Total System)'!$A:$A,0),0,1000,1),0),1)*$E356</f>
        <v>2621.9264283583066</v>
      </c>
      <c r="K356" s="98">
        <f ca="1">INDEX(OFFSET('Actual NPC (Total System)'!I$1,MATCH("NET SYSTEM LOAD",'Actual NPC (Total System)'!$A:$A,0),0,1000,1),MATCH($C356,OFFSET('Actual NPC (Total System)'!$C$1,MATCH("NET SYSTEM LOAD",'Actual NPC (Total System)'!$A:$A,0),0,1000,1),0),1)*$E356</f>
        <v>1550.3578426177005</v>
      </c>
      <c r="L356" s="98">
        <f ca="1">INDEX(OFFSET('Actual NPC (Total System)'!J$1,MATCH("NET SYSTEM LOAD",'Actual NPC (Total System)'!$A:$A,0),0,1000,1),MATCH($C356,OFFSET('Actual NPC (Total System)'!$C$1,MATCH("NET SYSTEM LOAD",'Actual NPC (Total System)'!$A:$A,0),0,1000,1),0),1)*$E356</f>
        <v>1376.9350650742113</v>
      </c>
      <c r="M356" s="98">
        <f ca="1">INDEX(OFFSET('Actual NPC (Total System)'!K$1,MATCH("NET SYSTEM LOAD",'Actual NPC (Total System)'!$A:$A,0),0,1000,1),MATCH($C356,OFFSET('Actual NPC (Total System)'!$C$1,MATCH("NET SYSTEM LOAD",'Actual NPC (Total System)'!$A:$A,0),0,1000,1),0),1)*$E356</f>
        <v>1473.3584389337327</v>
      </c>
      <c r="N356" s="98">
        <f ca="1">INDEX(OFFSET('Actual NPC (Total System)'!L$1,MATCH("NET SYSTEM LOAD",'Actual NPC (Total System)'!$A:$A,0),0,1000,1),MATCH($C356,OFFSET('Actual NPC (Total System)'!$C$1,MATCH("NET SYSTEM LOAD",'Actual NPC (Total System)'!$A:$A,0),0,1000,1),0),1)*$E356</f>
        <v>1739.1805008979836</v>
      </c>
      <c r="O356" s="98">
        <f ca="1">INDEX(OFFSET('Actual NPC (Total System)'!M$1,MATCH("NET SYSTEM LOAD",'Actual NPC (Total System)'!$A:$A,0),0,1000,1),MATCH($C356,OFFSET('Actual NPC (Total System)'!$C$1,MATCH("NET SYSTEM LOAD",'Actual NPC (Total System)'!$A:$A,0),0,1000,1),0),1)*$E356</f>
        <v>1722.2328934539746</v>
      </c>
      <c r="P356" s="98">
        <f ca="1">INDEX(OFFSET('Actual NPC (Total System)'!N$1,MATCH("NET SYSTEM LOAD",'Actual NPC (Total System)'!$A:$A,0),0,1000,1),MATCH($C356,OFFSET('Actual NPC (Total System)'!$C$1,MATCH("NET SYSTEM LOAD",'Actual NPC (Total System)'!$A:$A,0),0,1000,1),0),1)*$E356</f>
        <v>2043.773116877981</v>
      </c>
      <c r="Q356" s="98">
        <f ca="1">INDEX(OFFSET('Actual NPC (Total System)'!O$1,MATCH("NET SYSTEM LOAD",'Actual NPC (Total System)'!$A:$A,0),0,1000,1),MATCH($C356,OFFSET('Actual NPC (Total System)'!$C$1,MATCH("NET SYSTEM LOAD",'Actual NPC (Total System)'!$A:$A,0),0,1000,1),0),1)*$E356</f>
        <v>3444.930104920114</v>
      </c>
      <c r="R356" s="98">
        <f ca="1">INDEX(OFFSET('Actual NPC (Total System)'!P$1,MATCH("NET SYSTEM LOAD",'Actual NPC (Total System)'!$A:$A,0),0,1000,1),MATCH($C356,OFFSET('Actual NPC (Total System)'!$C$1,MATCH("NET SYSTEM LOAD",'Actual NPC (Total System)'!$A:$A,0),0,1000,1),0),1)*$E356</f>
        <v>2925.8999536554179</v>
      </c>
      <c r="S356" s="7"/>
    </row>
    <row r="357" spans="1:19" ht="12.75">
      <c r="A357" s="14"/>
      <c r="C357" s="66" t="s">
        <v>75</v>
      </c>
      <c r="D357" s="211" t="s">
        <v>195</v>
      </c>
      <c r="E357" s="210">
        <f>VLOOKUP(D357,'Actual Factors'!$A$4:$B$9,2,FALSE)</f>
        <v>7.7386335360771719E-2</v>
      </c>
      <c r="F357" s="91">
        <f t="shared" ca="1" si="95"/>
        <v>6311.706898359902</v>
      </c>
      <c r="G357" s="98">
        <f ca="1">INDEX(OFFSET('Actual NPC (Total System)'!E$1,MATCH("NET SYSTEM LOAD",'Actual NPC (Total System)'!$A:$A,0),0,1000,1),MATCH($C357,OFFSET('Actual NPC (Total System)'!$C$1,MATCH("NET SYSTEM LOAD",'Actual NPC (Total System)'!$A:$A,0),0,1000,1),0),1)*$E357</f>
        <v>799.16868527068959</v>
      </c>
      <c r="H357" s="98">
        <f ca="1">INDEX(OFFSET('Actual NPC (Total System)'!F$1,MATCH("NET SYSTEM LOAD",'Actual NPC (Total System)'!$A:$A,0),0,1000,1),MATCH($C357,OFFSET('Actual NPC (Total System)'!$C$1,MATCH("NET SYSTEM LOAD",'Actual NPC (Total System)'!$A:$A,0),0,1000,1),0),1)*$E357</f>
        <v>744.68870517670621</v>
      </c>
      <c r="I357" s="98">
        <f ca="1">INDEX(OFFSET('Actual NPC (Total System)'!G$1,MATCH("NET SYSTEM LOAD",'Actual NPC (Total System)'!$A:$A,0),0,1000,1),MATCH($C357,OFFSET('Actual NPC (Total System)'!$C$1,MATCH("NET SYSTEM LOAD",'Actual NPC (Total System)'!$A:$A,0),0,1000,1),0),1)*$E357</f>
        <v>666.29634745624446</v>
      </c>
      <c r="J357" s="98">
        <f ca="1">INDEX(OFFSET('Actual NPC (Total System)'!H$1,MATCH("NET SYSTEM LOAD",'Actual NPC (Total System)'!$A:$A,0),0,1000,1),MATCH($C357,OFFSET('Actual NPC (Total System)'!$C$1,MATCH("NET SYSTEM LOAD",'Actual NPC (Total System)'!$A:$A,0),0,1000,1),0),1)*$E357</f>
        <v>538.53150777561041</v>
      </c>
      <c r="K357" s="98">
        <f ca="1">INDEX(OFFSET('Actual NPC (Total System)'!I$1,MATCH("NET SYSTEM LOAD",'Actual NPC (Total System)'!$A:$A,0),0,1000,1),MATCH($C357,OFFSET('Actual NPC (Total System)'!$C$1,MATCH("NET SYSTEM LOAD",'Actual NPC (Total System)'!$A:$A,0),0,1000,1),0),1)*$E357</f>
        <v>335.23760478286306</v>
      </c>
      <c r="L357" s="98">
        <f ca="1">INDEX(OFFSET('Actual NPC (Total System)'!J$1,MATCH("NET SYSTEM LOAD",'Actual NPC (Total System)'!$A:$A,0),0,1000,1),MATCH($C357,OFFSET('Actual NPC (Total System)'!$C$1,MATCH("NET SYSTEM LOAD",'Actual NPC (Total System)'!$A:$A,0),0,1000,1),0),1)*$E357</f>
        <v>303.97352529711134</v>
      </c>
      <c r="M357" s="98">
        <f ca="1">INDEX(OFFSET('Actual NPC (Total System)'!K$1,MATCH("NET SYSTEM LOAD",'Actual NPC (Total System)'!$A:$A,0),0,1000,1),MATCH($C357,OFFSET('Actual NPC (Total System)'!$C$1,MATCH("NET SYSTEM LOAD",'Actual NPC (Total System)'!$A:$A,0),0,1000,1),0),1)*$E357</f>
        <v>326.49294888709591</v>
      </c>
      <c r="N357" s="98">
        <f ca="1">INDEX(OFFSET('Actual NPC (Total System)'!L$1,MATCH("NET SYSTEM LOAD",'Actual NPC (Total System)'!$A:$A,0),0,1000,1),MATCH($C357,OFFSET('Actual NPC (Total System)'!$C$1,MATCH("NET SYSTEM LOAD",'Actual NPC (Total System)'!$A:$A,0),0,1000,1),0),1)*$E357</f>
        <v>375.24634016438205</v>
      </c>
      <c r="O357" s="98">
        <f ca="1">INDEX(OFFSET('Actual NPC (Total System)'!M$1,MATCH("NET SYSTEM LOAD",'Actual NPC (Total System)'!$A:$A,0),0,1000,1),MATCH($C357,OFFSET('Actual NPC (Total System)'!$C$1,MATCH("NET SYSTEM LOAD",'Actual NPC (Total System)'!$A:$A,0),0,1000,1),0),1)*$E357</f>
        <v>373.8533861278882</v>
      </c>
      <c r="P357" s="98">
        <f ca="1">INDEX(OFFSET('Actual NPC (Total System)'!N$1,MATCH("NET SYSTEM LOAD",'Actual NPC (Total System)'!$A:$A,0),0,1000,1),MATCH($C357,OFFSET('Actual NPC (Total System)'!$C$1,MATCH("NET SYSTEM LOAD",'Actual NPC (Total System)'!$A:$A,0),0,1000,1),0),1)*$E357</f>
        <v>446.05483701948816</v>
      </c>
      <c r="Q357" s="98">
        <f ca="1">INDEX(OFFSET('Actual NPC (Total System)'!O$1,MATCH("NET SYSTEM LOAD",'Actual NPC (Total System)'!$A:$A,0),0,1000,1),MATCH($C357,OFFSET('Actual NPC (Total System)'!$C$1,MATCH("NET SYSTEM LOAD",'Actual NPC (Total System)'!$A:$A,0),0,1000,1),0),1)*$E357</f>
        <v>774.40505795524257</v>
      </c>
      <c r="R357" s="98">
        <f ca="1">INDEX(OFFSET('Actual NPC (Total System)'!P$1,MATCH("NET SYSTEM LOAD",'Actual NPC (Total System)'!$A:$A,0),0,1000,1),MATCH($C357,OFFSET('Actual NPC (Total System)'!$C$1,MATCH("NET SYSTEM LOAD",'Actual NPC (Total System)'!$A:$A,0),0,1000,1),0),1)*$E357</f>
        <v>627.75795244658013</v>
      </c>
      <c r="S357" s="7"/>
    </row>
    <row r="358" spans="1:19" ht="12.75">
      <c r="A358" s="14"/>
      <c r="C358" s="51" t="s">
        <v>216</v>
      </c>
      <c r="D358" s="211" t="s">
        <v>195</v>
      </c>
      <c r="E358" s="210">
        <f>VLOOKUP(D358,'Actual Factors'!$A$4:$B$9,2,FALSE)</f>
        <v>7.7386335360771719E-2</v>
      </c>
      <c r="F358" s="91">
        <f t="shared" ca="1" si="95"/>
        <v>101899.85004033263</v>
      </c>
      <c r="G358" s="98">
        <f ca="1">INDEX(OFFSET('Actual NPC (Total System)'!E$1,MATCH("NET SYSTEM LOAD",'Actual NPC (Total System)'!$A:$A,0),0,1000,1),MATCH($C358,OFFSET('Actual NPC (Total System)'!$C$1,MATCH("NET SYSTEM LOAD",'Actual NPC (Total System)'!$A:$A,0),0,1000,1),0),1)*$E358</f>
        <v>11691.682318976113</v>
      </c>
      <c r="H358" s="98">
        <f ca="1">INDEX(OFFSET('Actual NPC (Total System)'!F$1,MATCH("NET SYSTEM LOAD",'Actual NPC (Total System)'!$A:$A,0),0,1000,1),MATCH($C358,OFFSET('Actual NPC (Total System)'!$C$1,MATCH("NET SYSTEM LOAD",'Actual NPC (Total System)'!$A:$A,0),0,1000,1),0),1)*$E358</f>
        <v>11202.445906825315</v>
      </c>
      <c r="I358" s="98">
        <f ca="1">INDEX(OFFSET('Actual NPC (Total System)'!G$1,MATCH("NET SYSTEM LOAD",'Actual NPC (Total System)'!$A:$A,0),0,1000,1),MATCH($C358,OFFSET('Actual NPC (Total System)'!$C$1,MATCH("NET SYSTEM LOAD",'Actual NPC (Total System)'!$A:$A,0),0,1000,1),0),1)*$E358</f>
        <v>9800.4376690942136</v>
      </c>
      <c r="J358" s="98">
        <f ca="1">INDEX(OFFSET('Actual NPC (Total System)'!H$1,MATCH("NET SYSTEM LOAD",'Actual NPC (Total System)'!$A:$A,0),0,1000,1),MATCH($C358,OFFSET('Actual NPC (Total System)'!$C$1,MATCH("NET SYSTEM LOAD",'Actual NPC (Total System)'!$A:$A,0),0,1000,1),0),1)*$E358</f>
        <v>9986.5518056368692</v>
      </c>
      <c r="K358" s="98">
        <f ca="1">INDEX(OFFSET('Actual NPC (Total System)'!I$1,MATCH("NET SYSTEM LOAD",'Actual NPC (Total System)'!$A:$A,0),0,1000,1),MATCH($C358,OFFSET('Actual NPC (Total System)'!$C$1,MATCH("NET SYSTEM LOAD",'Actual NPC (Total System)'!$A:$A,0),0,1000,1),0),1)*$E358</f>
        <v>6272.9363443441553</v>
      </c>
      <c r="L358" s="98">
        <f ca="1">INDEX(OFFSET('Actual NPC (Total System)'!J$1,MATCH("NET SYSTEM LOAD",'Actual NPC (Total System)'!$A:$A,0),0,1000,1),MATCH($C358,OFFSET('Actual NPC (Total System)'!$C$1,MATCH("NET SYSTEM LOAD",'Actual NPC (Total System)'!$A:$A,0),0,1000,1),0),1)*$E358</f>
        <v>5471.9103870248073</v>
      </c>
      <c r="M358" s="98">
        <f ca="1">INDEX(OFFSET('Actual NPC (Total System)'!K$1,MATCH("NET SYSTEM LOAD",'Actual NPC (Total System)'!$A:$A,0),0,1000,1),MATCH($C358,OFFSET('Actual NPC (Total System)'!$C$1,MATCH("NET SYSTEM LOAD",'Actual NPC (Total System)'!$A:$A,0),0,1000,1),0),1)*$E358</f>
        <v>4981.667952514319</v>
      </c>
      <c r="N358" s="98">
        <f ca="1">INDEX(OFFSET('Actual NPC (Total System)'!L$1,MATCH("NET SYSTEM LOAD",'Actual NPC (Total System)'!$A:$A,0),0,1000,1),MATCH($C358,OFFSET('Actual NPC (Total System)'!$C$1,MATCH("NET SYSTEM LOAD",'Actual NPC (Total System)'!$A:$A,0),0,1000,1),0),1)*$E358</f>
        <v>5691.5328067786777</v>
      </c>
      <c r="O358" s="98">
        <f ca="1">INDEX(OFFSET('Actual NPC (Total System)'!M$1,MATCH("NET SYSTEM LOAD",'Actual NPC (Total System)'!$A:$A,0),0,1000,1),MATCH($C358,OFFSET('Actual NPC (Total System)'!$C$1,MATCH("NET SYSTEM LOAD",'Actual NPC (Total System)'!$A:$A,0),0,1000,1),0),1)*$E358</f>
        <v>5711.9627993139211</v>
      </c>
      <c r="P358" s="98">
        <f ca="1">INDEX(OFFSET('Actual NPC (Total System)'!N$1,MATCH("NET SYSTEM LOAD",'Actual NPC (Total System)'!$A:$A,0),0,1000,1),MATCH($C358,OFFSET('Actual NPC (Total System)'!$C$1,MATCH("NET SYSTEM LOAD",'Actual NPC (Total System)'!$A:$A,0),0,1000,1),0),1)*$E358</f>
        <v>6731.2182223506452</v>
      </c>
      <c r="Q358" s="98">
        <f ca="1">INDEX(OFFSET('Actual NPC (Total System)'!O$1,MATCH("NET SYSTEM LOAD",'Actual NPC (Total System)'!$A:$A,0),0,1000,1),MATCH($C358,OFFSET('Actual NPC (Total System)'!$C$1,MATCH("NET SYSTEM LOAD",'Actual NPC (Total System)'!$A:$A,0),0,1000,1),0),1)*$E358</f>
        <v>13221.997100735374</v>
      </c>
      <c r="R358" s="98">
        <f ca="1">INDEX(OFFSET('Actual NPC (Total System)'!P$1,MATCH("NET SYSTEM LOAD",'Actual NPC (Total System)'!$A:$A,0),0,1000,1),MATCH($C358,OFFSET('Actual NPC (Total System)'!$C$1,MATCH("NET SYSTEM LOAD",'Actual NPC (Total System)'!$A:$A,0),0,1000,1),0),1)*$E358</f>
        <v>11135.506726738246</v>
      </c>
      <c r="S358" s="7"/>
    </row>
    <row r="359" spans="1:19" ht="12.75">
      <c r="A359" s="14"/>
      <c r="C359" s="51"/>
      <c r="D359" s="20"/>
      <c r="E359" s="41"/>
      <c r="F359" s="118" t="s">
        <v>85</v>
      </c>
      <c r="G359" s="118" t="s">
        <v>85</v>
      </c>
      <c r="H359" s="118" t="s">
        <v>85</v>
      </c>
      <c r="I359" s="118" t="s">
        <v>85</v>
      </c>
      <c r="J359" s="118" t="s">
        <v>85</v>
      </c>
      <c r="K359" s="118" t="s">
        <v>85</v>
      </c>
      <c r="L359" s="118" t="s">
        <v>85</v>
      </c>
      <c r="M359" s="118" t="s">
        <v>85</v>
      </c>
      <c r="N359" s="118" t="s">
        <v>85</v>
      </c>
      <c r="O359" s="118" t="s">
        <v>85</v>
      </c>
      <c r="P359" s="118" t="s">
        <v>85</v>
      </c>
      <c r="Q359" s="118" t="s">
        <v>85</v>
      </c>
      <c r="R359" s="118" t="s">
        <v>85</v>
      </c>
      <c r="S359" s="7"/>
    </row>
    <row r="360" spans="1:19" ht="12.75">
      <c r="A360" s="15" t="s">
        <v>76</v>
      </c>
      <c r="B360" s="14"/>
      <c r="C360" s="22"/>
      <c r="E360" s="41"/>
      <c r="F360" s="96">
        <f ca="1">SUM(G360:R360)</f>
        <v>522170.64352630678</v>
      </c>
      <c r="G360" s="96">
        <f t="shared" ref="G360:R360" ca="1" si="97">SUM(G338:G358)</f>
        <v>57298.0034961458</v>
      </c>
      <c r="H360" s="96">
        <f t="shared" ca="1" si="97"/>
        <v>57497.505468705865</v>
      </c>
      <c r="I360" s="96">
        <f t="shared" ca="1" si="97"/>
        <v>51228.438441129743</v>
      </c>
      <c r="J360" s="96">
        <f t="shared" ca="1" si="97"/>
        <v>49513.015545187511</v>
      </c>
      <c r="K360" s="96">
        <f t="shared" ca="1" si="97"/>
        <v>34930.334509803695</v>
      </c>
      <c r="L360" s="96">
        <f t="shared" ca="1" si="97"/>
        <v>31971.545363619956</v>
      </c>
      <c r="M360" s="96">
        <f t="shared" ca="1" si="97"/>
        <v>29522.19046311616</v>
      </c>
      <c r="N360" s="96">
        <f t="shared" ca="1" si="97"/>
        <v>34029.712338875033</v>
      </c>
      <c r="O360" s="96">
        <f t="shared" ca="1" si="97"/>
        <v>32919.37319911868</v>
      </c>
      <c r="P360" s="96">
        <f t="shared" ca="1" si="97"/>
        <v>34243.6081698122</v>
      </c>
      <c r="Q360" s="96">
        <f t="shared" ca="1" si="97"/>
        <v>55345.623641328886</v>
      </c>
      <c r="R360" s="96">
        <f t="shared" ca="1" si="97"/>
        <v>53671.292889463228</v>
      </c>
      <c r="S360" s="7"/>
    </row>
    <row r="361" spans="1:19" ht="12.75">
      <c r="B361" s="14"/>
      <c r="C361" s="22"/>
      <c r="E361" s="41"/>
      <c r="F361" s="118" t="s">
        <v>85</v>
      </c>
      <c r="G361" s="118" t="s">
        <v>85</v>
      </c>
      <c r="H361" s="118" t="s">
        <v>85</v>
      </c>
      <c r="I361" s="118" t="s">
        <v>85</v>
      </c>
      <c r="J361" s="118" t="s">
        <v>85</v>
      </c>
      <c r="K361" s="118" t="s">
        <v>85</v>
      </c>
      <c r="L361" s="118" t="s">
        <v>85</v>
      </c>
      <c r="M361" s="118" t="s">
        <v>85</v>
      </c>
      <c r="N361" s="118" t="s">
        <v>85</v>
      </c>
      <c r="O361" s="118" t="s">
        <v>85</v>
      </c>
      <c r="P361" s="118" t="s">
        <v>85</v>
      </c>
      <c r="Q361" s="118" t="s">
        <v>85</v>
      </c>
      <c r="R361" s="118" t="s">
        <v>85</v>
      </c>
      <c r="S361" s="7"/>
    </row>
    <row r="362" spans="1:19" ht="12.75">
      <c r="A362" s="50" t="s">
        <v>110</v>
      </c>
      <c r="C362" s="22"/>
      <c r="E362" s="41"/>
      <c r="F362" s="96">
        <f ca="1">SUM(G362:R362)</f>
        <v>3850924.9506758666</v>
      </c>
      <c r="G362" s="96">
        <f t="shared" ref="G362:R362" ca="1" si="98">SUM(G360,G335,G329,G316,G303)</f>
        <v>352334.93400537735</v>
      </c>
      <c r="H362" s="96">
        <f t="shared" ca="1" si="98"/>
        <v>267499.38914662745</v>
      </c>
      <c r="I362" s="96">
        <f t="shared" ca="1" si="98"/>
        <v>301363.19082723785</v>
      </c>
      <c r="J362" s="96">
        <f t="shared" ca="1" si="98"/>
        <v>252718.46128452808</v>
      </c>
      <c r="K362" s="96">
        <f t="shared" ca="1" si="98"/>
        <v>284833.40745020664</v>
      </c>
      <c r="L362" s="96">
        <f t="shared" ca="1" si="98"/>
        <v>303407.39949396381</v>
      </c>
      <c r="M362" s="96">
        <f t="shared" ca="1" si="98"/>
        <v>375537.57086759713</v>
      </c>
      <c r="N362" s="96">
        <f t="shared" ca="1" si="98"/>
        <v>367868.55983129202</v>
      </c>
      <c r="O362" s="96">
        <f t="shared" ca="1" si="98"/>
        <v>324690.45435558585</v>
      </c>
      <c r="P362" s="96">
        <f t="shared" ca="1" si="98"/>
        <v>355420.92044598877</v>
      </c>
      <c r="Q362" s="96">
        <f t="shared" ca="1" si="98"/>
        <v>315571.01113326114</v>
      </c>
      <c r="R362" s="96">
        <f t="shared" ca="1" si="98"/>
        <v>349679.65183420078</v>
      </c>
      <c r="S362" s="7"/>
    </row>
    <row r="363" spans="1:19" ht="12.75">
      <c r="B363" s="14"/>
      <c r="C363" s="22"/>
      <c r="F363" s="119" t="s">
        <v>104</v>
      </c>
      <c r="G363" s="119" t="s">
        <v>104</v>
      </c>
      <c r="H363" s="119" t="s">
        <v>104</v>
      </c>
      <c r="I363" s="119" t="s">
        <v>104</v>
      </c>
      <c r="J363" s="119" t="s">
        <v>104</v>
      </c>
      <c r="K363" s="119" t="s">
        <v>104</v>
      </c>
      <c r="L363" s="119" t="s">
        <v>104</v>
      </c>
      <c r="M363" s="119" t="s">
        <v>104</v>
      </c>
      <c r="N363" s="119" t="s">
        <v>104</v>
      </c>
      <c r="O363" s="119" t="s">
        <v>104</v>
      </c>
      <c r="P363" s="119" t="s">
        <v>104</v>
      </c>
      <c r="Q363" s="119" t="s">
        <v>104</v>
      </c>
      <c r="R363" s="119" t="s">
        <v>104</v>
      </c>
      <c r="S363" s="7"/>
    </row>
    <row r="364" spans="1:19" ht="12.75">
      <c r="A364" s="9" t="s">
        <v>201</v>
      </c>
      <c r="B364" s="14"/>
      <c r="C364" s="22"/>
      <c r="E364" s="35"/>
      <c r="F364" s="99">
        <f ca="1">SUM(G364:R364)</f>
        <v>-646317.37530452386</v>
      </c>
      <c r="G364" s="99">
        <f t="shared" ref="G364:R364" ca="1" si="99">G362-G196</f>
        <v>-118510.02794063091</v>
      </c>
      <c r="H364" s="99">
        <f t="shared" ca="1" si="99"/>
        <v>-124155.11940695287</v>
      </c>
      <c r="I364" s="99">
        <f t="shared" ca="1" si="99"/>
        <v>-90673.469516721147</v>
      </c>
      <c r="J364" s="99">
        <f t="shared" ca="1" si="99"/>
        <v>-68090.131819826143</v>
      </c>
      <c r="K364" s="99">
        <f t="shared" ca="1" si="99"/>
        <v>-25520.474747509346</v>
      </c>
      <c r="L364" s="99">
        <f t="shared" ca="1" si="99"/>
        <v>-27551.966794256819</v>
      </c>
      <c r="M364" s="99">
        <f t="shared" ca="1" si="99"/>
        <v>-14472.989996054384</v>
      </c>
      <c r="N364" s="99">
        <f t="shared" ca="1" si="99"/>
        <v>-16069.171165307809</v>
      </c>
      <c r="O364" s="99">
        <f t="shared" ca="1" si="99"/>
        <v>-13252.18129816663</v>
      </c>
      <c r="P364" s="99">
        <f t="shared" ca="1" si="99"/>
        <v>21307.699592713907</v>
      </c>
      <c r="Q364" s="99">
        <f t="shared" ca="1" si="99"/>
        <v>-86989.968689562753</v>
      </c>
      <c r="R364" s="99">
        <f t="shared" ca="1" si="99"/>
        <v>-82339.573522249062</v>
      </c>
      <c r="S364" s="7"/>
    </row>
    <row r="365" spans="1:19" ht="12.75">
      <c r="B365" s="14"/>
      <c r="C365" s="22"/>
      <c r="E365" s="35"/>
      <c r="G365" s="49"/>
      <c r="H365" s="49"/>
      <c r="I365" s="49"/>
      <c r="J365" s="49"/>
      <c r="K365" s="49"/>
      <c r="L365" s="49"/>
      <c r="M365" s="49"/>
      <c r="N365" s="49"/>
      <c r="O365" s="49"/>
      <c r="P365" s="49"/>
      <c r="Q365" s="49"/>
      <c r="R365" s="49"/>
      <c r="S365" s="33"/>
    </row>
  </sheetData>
  <mergeCells count="3">
    <mergeCell ref="D6:E6"/>
    <mergeCell ref="G174:R174"/>
    <mergeCell ref="G6:R6"/>
  </mergeCells>
  <pageMargins left="0.75" right="0.75" top="1" bottom="1" header="0.5" footer="0.5"/>
  <pageSetup scale="38" fitToHeight="5" orientation="landscape" r:id="rId1"/>
  <headerFooter alignWithMargins="0">
    <oddHeader>&amp;CConfidential per WAC 480-07-160</oddHeader>
  </headerFooter>
  <rowBreaks count="1" manualBreakCount="1">
    <brk id="263" max="16" man="1"/>
  </rowBreaks>
  <customProperties>
    <customPr name="_pios_id" r:id="rId2"/>
  </customProperties>
  <ignoredErrors>
    <ignoredError sqref="G137:R137 G306:R306" formula="1"/>
    <ignoredError sqref="F301" evalError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6">
    <pageSetUpPr fitToPage="1"/>
  </sheetPr>
  <dimension ref="A1:P365"/>
  <sheetViews>
    <sheetView workbookViewId="0">
      <pane ySplit="4" topLeftCell="A5" activePane="bottomLeft" state="frozen"/>
      <selection activeCell="I350" sqref="I350"/>
      <selection pane="bottomLeft"/>
    </sheetView>
  </sheetViews>
  <sheetFormatPr defaultColWidth="9.42578125" defaultRowHeight="12.75"/>
  <cols>
    <col min="1" max="1" width="2.7109375" style="51" customWidth="1"/>
    <col min="2" max="2" width="5.5703125" style="51" customWidth="1"/>
    <col min="3" max="3" width="31.5703125" style="51" bestFit="1" customWidth="1"/>
    <col min="4" max="4" width="18.28515625" style="51" customWidth="1"/>
    <col min="5" max="13" width="16.7109375" style="51" bestFit="1" customWidth="1"/>
    <col min="14" max="16" width="16.42578125" style="51" bestFit="1" customWidth="1"/>
    <col min="17" max="16384" width="9.42578125" style="51"/>
  </cols>
  <sheetData>
    <row r="1" spans="1:16">
      <c r="A1" s="50" t="s">
        <v>130</v>
      </c>
      <c r="E1" s="217"/>
      <c r="F1" s="217"/>
    </row>
    <row r="2" spans="1:16">
      <c r="A2" s="50" t="s">
        <v>84</v>
      </c>
    </row>
    <row r="3" spans="1:16">
      <c r="A3" s="52"/>
      <c r="B3" s="53"/>
      <c r="C3" s="54"/>
      <c r="D3" s="55" t="s">
        <v>79</v>
      </c>
      <c r="E3" s="56">
        <v>44927</v>
      </c>
      <c r="F3" s="56">
        <f>EDATE(E3,1)</f>
        <v>44958</v>
      </c>
      <c r="G3" s="56">
        <f t="shared" ref="G3" si="0">EDATE(F3,1)</f>
        <v>44986</v>
      </c>
      <c r="H3" s="56">
        <f t="shared" ref="H3" si="1">EDATE(G3,1)</f>
        <v>45017</v>
      </c>
      <c r="I3" s="56">
        <f t="shared" ref="I3" si="2">EDATE(H3,1)</f>
        <v>45047</v>
      </c>
      <c r="J3" s="56">
        <f t="shared" ref="J3" si="3">EDATE(I3,1)</f>
        <v>45078</v>
      </c>
      <c r="K3" s="56">
        <f t="shared" ref="K3" si="4">EDATE(J3,1)</f>
        <v>45108</v>
      </c>
      <c r="L3" s="56">
        <f t="shared" ref="L3" si="5">EDATE(K3,1)</f>
        <v>45139</v>
      </c>
      <c r="M3" s="56">
        <f t="shared" ref="M3" si="6">EDATE(L3,1)</f>
        <v>45170</v>
      </c>
      <c r="N3" s="56">
        <f t="shared" ref="N3" si="7">EDATE(M3,1)</f>
        <v>45200</v>
      </c>
      <c r="O3" s="56">
        <f t="shared" ref="O3" si="8">EDATE(N3,1)</f>
        <v>45231</v>
      </c>
      <c r="P3" s="56">
        <f t="shared" ref="P3" si="9">EDATE(O3,1)</f>
        <v>45261</v>
      </c>
    </row>
    <row r="4" spans="1:16">
      <c r="B4" s="53"/>
      <c r="C4" s="54"/>
      <c r="D4" s="57" t="s">
        <v>85</v>
      </c>
      <c r="E4" s="57" t="s">
        <v>85</v>
      </c>
      <c r="F4" s="57"/>
      <c r="G4" s="57" t="s">
        <v>85</v>
      </c>
      <c r="H4" s="57" t="s">
        <v>85</v>
      </c>
      <c r="I4" s="57" t="s">
        <v>85</v>
      </c>
      <c r="J4" s="57" t="s">
        <v>85</v>
      </c>
      <c r="K4" s="57" t="s">
        <v>85</v>
      </c>
      <c r="L4" s="57" t="s">
        <v>85</v>
      </c>
      <c r="M4" s="57" t="s">
        <v>85</v>
      </c>
      <c r="N4" s="57" t="s">
        <v>85</v>
      </c>
      <c r="O4" s="57" t="s">
        <v>85</v>
      </c>
      <c r="P4" s="57" t="s">
        <v>85</v>
      </c>
    </row>
    <row r="5" spans="1:16">
      <c r="D5" s="55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</row>
    <row r="6" spans="1:16">
      <c r="B6" s="53"/>
      <c r="C6" s="54"/>
      <c r="E6" s="59" t="s">
        <v>86</v>
      </c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</row>
    <row r="7" spans="1:16">
      <c r="A7" s="15" t="s">
        <v>0</v>
      </c>
      <c r="E7" s="60"/>
      <c r="F7" s="60"/>
      <c r="G7" s="60"/>
      <c r="H7" s="60"/>
      <c r="I7" s="60"/>
      <c r="J7" s="60"/>
      <c r="K7" s="60"/>
      <c r="L7" s="60"/>
      <c r="M7" s="60"/>
      <c r="N7" s="60"/>
      <c r="O7" s="60"/>
      <c r="P7" s="60"/>
    </row>
    <row r="8" spans="1:16">
      <c r="A8" s="50"/>
      <c r="B8" s="51" t="s">
        <v>1</v>
      </c>
      <c r="E8" s="61"/>
      <c r="F8" s="61"/>
      <c r="G8" s="61"/>
      <c r="H8" s="61"/>
      <c r="I8" s="61"/>
      <c r="J8" s="61"/>
      <c r="K8" s="61"/>
      <c r="L8" s="61"/>
      <c r="M8" s="61"/>
      <c r="N8" s="61"/>
      <c r="O8" s="61"/>
      <c r="P8" s="61"/>
    </row>
    <row r="9" spans="1:16">
      <c r="C9" s="62" t="s">
        <v>2</v>
      </c>
      <c r="D9" s="100">
        <f>SUM(E9:P9)</f>
        <v>7337971.6199999992</v>
      </c>
      <c r="E9" s="100">
        <v>807545.95000000007</v>
      </c>
      <c r="F9" s="100">
        <v>443835.28999999992</v>
      </c>
      <c r="G9" s="100">
        <v>431142.84</v>
      </c>
      <c r="H9" s="100">
        <v>300763.90000000002</v>
      </c>
      <c r="I9" s="100">
        <v>482568.02000000014</v>
      </c>
      <c r="J9" s="100">
        <v>309472.86</v>
      </c>
      <c r="K9" s="100">
        <v>724008.41999999981</v>
      </c>
      <c r="L9" s="100">
        <v>658913.34</v>
      </c>
      <c r="M9" s="100">
        <v>676955.7</v>
      </c>
      <c r="N9" s="100">
        <v>902320.68</v>
      </c>
      <c r="O9" s="100">
        <v>877779.78</v>
      </c>
      <c r="P9" s="100">
        <v>722664.84</v>
      </c>
    </row>
    <row r="10" spans="1:16">
      <c r="C10" s="62" t="s">
        <v>3</v>
      </c>
      <c r="D10" s="101">
        <f>SUM(E10:P10)</f>
        <v>22845.82</v>
      </c>
      <c r="E10" s="101">
        <v>2192.48</v>
      </c>
      <c r="F10" s="101">
        <v>2220.8000000000002</v>
      </c>
      <c r="G10" s="101">
        <v>2503.5700000000002</v>
      </c>
      <c r="H10" s="101">
        <v>2548.14</v>
      </c>
      <c r="I10" s="101">
        <v>2212.85</v>
      </c>
      <c r="J10" s="101">
        <v>2190.89</v>
      </c>
      <c r="K10" s="101">
        <v>2318.9</v>
      </c>
      <c r="L10" s="101">
        <v>2658.13</v>
      </c>
      <c r="M10" s="101">
        <v>2297.15</v>
      </c>
      <c r="N10" s="101">
        <v>1702.91</v>
      </c>
      <c r="O10" s="101">
        <v>0</v>
      </c>
      <c r="P10" s="101">
        <v>0</v>
      </c>
    </row>
    <row r="11" spans="1:16">
      <c r="C11" s="62" t="s">
        <v>218</v>
      </c>
      <c r="D11" s="101">
        <f>SUM(E11:P11)</f>
        <v>10785900.5</v>
      </c>
      <c r="E11" s="101">
        <v>834289.5</v>
      </c>
      <c r="F11" s="101">
        <v>719318.5</v>
      </c>
      <c r="G11" s="101">
        <v>715854</v>
      </c>
      <c r="H11" s="101">
        <v>218998.75</v>
      </c>
      <c r="I11" s="101">
        <v>191077.5</v>
      </c>
      <c r="J11" s="101">
        <v>775266</v>
      </c>
      <c r="K11" s="101">
        <v>1845174</v>
      </c>
      <c r="L11" s="101">
        <v>1760028</v>
      </c>
      <c r="M11" s="101">
        <v>1995297</v>
      </c>
      <c r="N11" s="101">
        <v>547487.75</v>
      </c>
      <c r="O11" s="101">
        <v>613272.25</v>
      </c>
      <c r="P11" s="101">
        <v>569837.25</v>
      </c>
    </row>
    <row r="12" spans="1:16">
      <c r="C12" s="62"/>
      <c r="D12" s="118" t="s">
        <v>85</v>
      </c>
      <c r="E12" s="118" t="s">
        <v>85</v>
      </c>
      <c r="F12" s="118" t="s">
        <v>85</v>
      </c>
      <c r="G12" s="118" t="s">
        <v>85</v>
      </c>
      <c r="H12" s="118" t="s">
        <v>85</v>
      </c>
      <c r="I12" s="118" t="s">
        <v>85</v>
      </c>
      <c r="J12" s="118" t="s">
        <v>85</v>
      </c>
      <c r="K12" s="118" t="s">
        <v>85</v>
      </c>
      <c r="L12" s="118" t="s">
        <v>85</v>
      </c>
      <c r="M12" s="118" t="s">
        <v>85</v>
      </c>
      <c r="N12" s="118" t="s">
        <v>85</v>
      </c>
      <c r="O12" s="118" t="s">
        <v>85</v>
      </c>
      <c r="P12" s="118" t="s">
        <v>85</v>
      </c>
    </row>
    <row r="13" spans="1:16">
      <c r="B13" s="62" t="s">
        <v>4</v>
      </c>
      <c r="D13" s="100">
        <f>SUM(E13:P13)</f>
        <v>18146717.939999998</v>
      </c>
      <c r="E13" s="100">
        <f t="shared" ref="E13:P13" si="10">SUM(E9:E11)</f>
        <v>1644027.9300000002</v>
      </c>
      <c r="F13" s="100">
        <f t="shared" si="10"/>
        <v>1165374.5899999999</v>
      </c>
      <c r="G13" s="100">
        <f t="shared" si="10"/>
        <v>1149500.4100000001</v>
      </c>
      <c r="H13" s="100">
        <f t="shared" si="10"/>
        <v>522310.79000000004</v>
      </c>
      <c r="I13" s="100">
        <f t="shared" si="10"/>
        <v>675858.37000000011</v>
      </c>
      <c r="J13" s="100">
        <f t="shared" si="10"/>
        <v>1086929.75</v>
      </c>
      <c r="K13" s="100">
        <f t="shared" si="10"/>
        <v>2571501.3199999998</v>
      </c>
      <c r="L13" s="100">
        <f t="shared" si="10"/>
        <v>2421599.4699999997</v>
      </c>
      <c r="M13" s="100">
        <f t="shared" si="10"/>
        <v>2674549.85</v>
      </c>
      <c r="N13" s="100">
        <f t="shared" si="10"/>
        <v>1451511.34</v>
      </c>
      <c r="O13" s="100">
        <f t="shared" si="10"/>
        <v>1491052.03</v>
      </c>
      <c r="P13" s="100">
        <f t="shared" si="10"/>
        <v>1292502.0899999999</v>
      </c>
    </row>
    <row r="14" spans="1:16">
      <c r="B14" s="62"/>
      <c r="D14" s="100"/>
      <c r="E14" s="100"/>
      <c r="F14" s="100"/>
      <c r="G14" s="100"/>
      <c r="H14" s="100"/>
      <c r="I14" s="100"/>
      <c r="J14" s="100"/>
      <c r="K14" s="100"/>
      <c r="L14" s="100"/>
      <c r="M14" s="100"/>
      <c r="N14" s="100"/>
      <c r="O14" s="100"/>
      <c r="P14" s="100"/>
    </row>
    <row r="15" spans="1:16">
      <c r="B15" s="51" t="s">
        <v>77</v>
      </c>
    </row>
    <row r="16" spans="1:16">
      <c r="C16" s="51" t="s">
        <v>77</v>
      </c>
      <c r="D16" s="100">
        <f t="shared" ref="D16:D17" si="11">SUM(E16:P16)</f>
        <v>138791397.14023253</v>
      </c>
      <c r="E16" s="100">
        <v>34591606.420232564</v>
      </c>
      <c r="F16" s="100">
        <v>10755382.800000001</v>
      </c>
      <c r="G16" s="100">
        <v>17284799.169999979</v>
      </c>
      <c r="H16" s="100">
        <v>9427060.6699999999</v>
      </c>
      <c r="I16" s="100">
        <v>3171376.0599999996</v>
      </c>
      <c r="J16" s="100">
        <v>4043594.2199999997</v>
      </c>
      <c r="K16" s="100">
        <v>4989706.1799999988</v>
      </c>
      <c r="L16" s="100">
        <v>18181627.830000002</v>
      </c>
      <c r="M16" s="100">
        <v>14669793.230000004</v>
      </c>
      <c r="N16" s="100">
        <v>7877117.5099999998</v>
      </c>
      <c r="O16" s="100">
        <v>6687009.7399999993</v>
      </c>
      <c r="P16" s="100">
        <v>7112323.3099999996</v>
      </c>
    </row>
    <row r="17" spans="1:16">
      <c r="C17" s="9" t="s">
        <v>117</v>
      </c>
      <c r="D17" s="101">
        <f t="shared" si="11"/>
        <v>17119087.41</v>
      </c>
      <c r="E17" s="101">
        <v>2836368.5999999996</v>
      </c>
      <c r="F17" s="101">
        <v>1465652.56</v>
      </c>
      <c r="G17" s="101">
        <v>1886389.8599999999</v>
      </c>
      <c r="H17" s="101">
        <v>1732246.4400000002</v>
      </c>
      <c r="I17" s="101">
        <v>276384.23000000004</v>
      </c>
      <c r="J17" s="101">
        <v>727150.49000000011</v>
      </c>
      <c r="K17" s="101">
        <v>1964046.41</v>
      </c>
      <c r="L17" s="101">
        <v>1448436.83</v>
      </c>
      <c r="M17" s="101">
        <v>1046214.8899999999</v>
      </c>
      <c r="N17" s="101">
        <v>1568341.0799999996</v>
      </c>
      <c r="O17" s="101">
        <v>924431.89999999956</v>
      </c>
      <c r="P17" s="101">
        <v>1243424.1199999996</v>
      </c>
    </row>
    <row r="18" spans="1:16">
      <c r="C18" s="9"/>
      <c r="D18" s="101"/>
      <c r="E18" s="101"/>
      <c r="F18" s="101"/>
      <c r="G18" s="101"/>
      <c r="H18" s="101"/>
      <c r="I18" s="101"/>
      <c r="J18" s="101"/>
      <c r="K18" s="101"/>
      <c r="L18" s="101"/>
      <c r="M18" s="101"/>
      <c r="N18" s="101"/>
      <c r="O18" s="101"/>
      <c r="P18" s="101"/>
    </row>
    <row r="19" spans="1:16">
      <c r="B19" s="51" t="s">
        <v>5</v>
      </c>
      <c r="D19" s="103">
        <f>SUM(E19:P19)</f>
        <v>155910484.55023256</v>
      </c>
      <c r="E19" s="103">
        <f t="shared" ref="E19:P19" si="12">SUM(E16:E17)</f>
        <v>37427975.020232566</v>
      </c>
      <c r="F19" s="103">
        <f t="shared" si="12"/>
        <v>12221035.360000001</v>
      </c>
      <c r="G19" s="103">
        <f t="shared" si="12"/>
        <v>19171189.029999979</v>
      </c>
      <c r="H19" s="103">
        <f t="shared" ref="H19:J19" si="13">SUM(H16:H17)</f>
        <v>11159307.109999999</v>
      </c>
      <c r="I19" s="103">
        <f t="shared" si="13"/>
        <v>3447760.2899999996</v>
      </c>
      <c r="J19" s="103">
        <f t="shared" si="13"/>
        <v>4770744.71</v>
      </c>
      <c r="K19" s="103">
        <f t="shared" ref="K19:M19" si="14">SUM(K16:K17)</f>
        <v>6953752.5899999989</v>
      </c>
      <c r="L19" s="103">
        <f t="shared" si="14"/>
        <v>19630064.660000004</v>
      </c>
      <c r="M19" s="103">
        <f t="shared" si="14"/>
        <v>15716008.120000005</v>
      </c>
      <c r="N19" s="103">
        <f t="shared" si="12"/>
        <v>9445458.5899999999</v>
      </c>
      <c r="O19" s="103">
        <f t="shared" si="12"/>
        <v>7611441.6399999987</v>
      </c>
      <c r="P19" s="103">
        <f t="shared" si="12"/>
        <v>8355747.4299999997</v>
      </c>
    </row>
    <row r="20" spans="1:16">
      <c r="D20" s="101"/>
      <c r="E20" s="101"/>
      <c r="F20" s="101"/>
      <c r="G20" s="101"/>
      <c r="H20" s="101"/>
      <c r="I20" s="101"/>
      <c r="J20" s="101"/>
      <c r="K20" s="101"/>
      <c r="L20" s="101"/>
      <c r="M20" s="101"/>
      <c r="N20" s="101"/>
      <c r="O20" s="101"/>
      <c r="P20" s="101"/>
    </row>
    <row r="21" spans="1:16">
      <c r="D21" s="118" t="s">
        <v>85</v>
      </c>
      <c r="E21" s="118" t="s">
        <v>85</v>
      </c>
      <c r="F21" s="118" t="s">
        <v>85</v>
      </c>
      <c r="G21" s="118" t="s">
        <v>85</v>
      </c>
      <c r="H21" s="118" t="s">
        <v>85</v>
      </c>
      <c r="I21" s="118" t="s">
        <v>85</v>
      </c>
      <c r="J21" s="118" t="s">
        <v>85</v>
      </c>
      <c r="K21" s="118" t="s">
        <v>85</v>
      </c>
      <c r="L21" s="118" t="s">
        <v>85</v>
      </c>
      <c r="M21" s="118" t="s">
        <v>85</v>
      </c>
      <c r="N21" s="118" t="s">
        <v>85</v>
      </c>
      <c r="O21" s="118" t="s">
        <v>85</v>
      </c>
      <c r="P21" s="118" t="s">
        <v>85</v>
      </c>
    </row>
    <row r="22" spans="1:16">
      <c r="A22" s="63" t="s">
        <v>6</v>
      </c>
      <c r="C22" s="50"/>
      <c r="D22" s="104">
        <f>SUM(E22:P22)</f>
        <v>174057202.49023256</v>
      </c>
      <c r="E22" s="104">
        <f>E13+E19</f>
        <v>39072002.950232565</v>
      </c>
      <c r="F22" s="104">
        <f t="shared" ref="F22:P22" si="15">F13+F19</f>
        <v>13386409.950000001</v>
      </c>
      <c r="G22" s="104">
        <f t="shared" si="15"/>
        <v>20320689.439999979</v>
      </c>
      <c r="H22" s="104">
        <f t="shared" si="15"/>
        <v>11681617.899999999</v>
      </c>
      <c r="I22" s="104">
        <f t="shared" si="15"/>
        <v>4123618.6599999997</v>
      </c>
      <c r="J22" s="104">
        <f t="shared" si="15"/>
        <v>5857674.46</v>
      </c>
      <c r="K22" s="104">
        <f t="shared" si="15"/>
        <v>9525253.9099999983</v>
      </c>
      <c r="L22" s="104">
        <f t="shared" si="15"/>
        <v>22051664.130000003</v>
      </c>
      <c r="M22" s="104">
        <f t="shared" si="15"/>
        <v>18390557.970000006</v>
      </c>
      <c r="N22" s="104">
        <f t="shared" si="15"/>
        <v>10896969.93</v>
      </c>
      <c r="O22" s="104">
        <f t="shared" si="15"/>
        <v>9102493.6699999981</v>
      </c>
      <c r="P22" s="104">
        <f t="shared" si="15"/>
        <v>9648249.5199999996</v>
      </c>
    </row>
    <row r="23" spans="1:16">
      <c r="D23" s="105"/>
      <c r="E23" s="105"/>
      <c r="F23" s="105"/>
      <c r="G23" s="105"/>
      <c r="H23" s="105"/>
      <c r="I23" s="105"/>
      <c r="J23" s="105"/>
      <c r="K23" s="105"/>
      <c r="L23" s="105"/>
      <c r="M23" s="105"/>
      <c r="N23" s="105"/>
      <c r="O23" s="105"/>
      <c r="P23" s="105"/>
    </row>
    <row r="24" spans="1:16">
      <c r="A24" s="15" t="s">
        <v>136</v>
      </c>
      <c r="D24" s="105"/>
      <c r="E24" s="106"/>
      <c r="F24" s="106"/>
      <c r="G24" s="106"/>
      <c r="H24" s="106"/>
      <c r="I24" s="106"/>
      <c r="J24" s="106"/>
      <c r="K24" s="106"/>
      <c r="L24" s="106"/>
      <c r="M24" s="106"/>
      <c r="N24" s="106"/>
      <c r="O24" s="106"/>
      <c r="P24" s="106"/>
    </row>
    <row r="25" spans="1:16">
      <c r="B25" s="51" t="s">
        <v>7</v>
      </c>
      <c r="D25" s="105"/>
      <c r="E25" s="106"/>
      <c r="F25" s="106"/>
      <c r="G25" s="106"/>
      <c r="H25" s="106"/>
      <c r="I25" s="106"/>
      <c r="J25" s="106"/>
      <c r="K25" s="106"/>
      <c r="L25" s="106"/>
      <c r="M25" s="106"/>
      <c r="N25" s="106"/>
      <c r="O25" s="106"/>
      <c r="P25" s="106"/>
    </row>
    <row r="26" spans="1:16">
      <c r="C26" s="22" t="s">
        <v>155</v>
      </c>
      <c r="D26" s="100">
        <f>SUM(E26:P26)</f>
        <v>6635223.6500000004</v>
      </c>
      <c r="E26" s="100">
        <v>757844.78</v>
      </c>
      <c r="F26" s="100">
        <v>566100.92000000004</v>
      </c>
      <c r="G26" s="100">
        <v>779485.63</v>
      </c>
      <c r="H26" s="100">
        <v>556733.1</v>
      </c>
      <c r="I26" s="100">
        <v>541080.54</v>
      </c>
      <c r="J26" s="100">
        <v>479656.1</v>
      </c>
      <c r="K26" s="100">
        <v>446750.15</v>
      </c>
      <c r="L26" s="100">
        <v>366352.91</v>
      </c>
      <c r="M26" s="100">
        <v>418528.11</v>
      </c>
      <c r="N26" s="100">
        <v>484340.01</v>
      </c>
      <c r="O26" s="100">
        <v>569429.96</v>
      </c>
      <c r="P26" s="100">
        <v>668921.43999999994</v>
      </c>
    </row>
    <row r="27" spans="1:16">
      <c r="C27" s="22" t="s">
        <v>221</v>
      </c>
      <c r="D27" s="101">
        <f t="shared" ref="D27:D28" si="16">SUM(E27:P27)</f>
        <v>-130264.16</v>
      </c>
      <c r="E27" s="101">
        <v>0</v>
      </c>
      <c r="F27" s="101">
        <v>0</v>
      </c>
      <c r="G27" s="101">
        <v>0</v>
      </c>
      <c r="H27" s="101">
        <v>0</v>
      </c>
      <c r="I27" s="101">
        <v>0</v>
      </c>
      <c r="J27" s="101">
        <v>0</v>
      </c>
      <c r="K27" s="101">
        <v>0</v>
      </c>
      <c r="L27" s="101">
        <v>0</v>
      </c>
      <c r="M27" s="101">
        <v>0</v>
      </c>
      <c r="N27" s="101">
        <v>0</v>
      </c>
      <c r="O27" s="101">
        <v>0</v>
      </c>
      <c r="P27" s="101">
        <v>-130264.16</v>
      </c>
    </row>
    <row r="28" spans="1:16">
      <c r="C28" s="22" t="s">
        <v>222</v>
      </c>
      <c r="D28" s="101">
        <f t="shared" si="16"/>
        <v>-95892.52</v>
      </c>
      <c r="E28" s="101">
        <v>0</v>
      </c>
      <c r="F28" s="101">
        <v>0</v>
      </c>
      <c r="G28" s="101">
        <v>0</v>
      </c>
      <c r="H28" s="101">
        <v>0</v>
      </c>
      <c r="I28" s="101">
        <v>0</v>
      </c>
      <c r="J28" s="101">
        <v>0</v>
      </c>
      <c r="K28" s="101">
        <v>0</v>
      </c>
      <c r="L28" s="101">
        <v>0</v>
      </c>
      <c r="M28" s="101">
        <v>0</v>
      </c>
      <c r="N28" s="101">
        <v>0</v>
      </c>
      <c r="O28" s="101">
        <v>0</v>
      </c>
      <c r="P28" s="101">
        <v>-95892.52</v>
      </c>
    </row>
    <row r="29" spans="1:16">
      <c r="C29" s="22" t="s">
        <v>148</v>
      </c>
      <c r="D29" s="101">
        <f t="shared" ref="D29:D30" si="17">SUM(E29:P29)</f>
        <v>12316573.340688203</v>
      </c>
      <c r="E29" s="101">
        <v>1304708.8199999998</v>
      </c>
      <c r="F29" s="101">
        <v>1262175.2</v>
      </c>
      <c r="G29" s="101">
        <v>1443658.7106882015</v>
      </c>
      <c r="H29" s="101">
        <v>1051160.04</v>
      </c>
      <c r="I29" s="101">
        <v>819213.92</v>
      </c>
      <c r="J29" s="101">
        <v>634499</v>
      </c>
      <c r="K29" s="101">
        <v>631052.37</v>
      </c>
      <c r="L29" s="101">
        <v>743896.37</v>
      </c>
      <c r="M29" s="101">
        <v>857760.92</v>
      </c>
      <c r="N29" s="101">
        <v>730513.15999999992</v>
      </c>
      <c r="O29" s="101">
        <v>1411946.77</v>
      </c>
      <c r="P29" s="101">
        <v>1425988.06</v>
      </c>
    </row>
    <row r="30" spans="1:16">
      <c r="C30" s="22" t="s">
        <v>151</v>
      </c>
      <c r="D30" s="101">
        <f t="shared" si="17"/>
        <v>9767669.4704500027</v>
      </c>
      <c r="E30" s="101">
        <v>1045934.8600000001</v>
      </c>
      <c r="F30" s="101">
        <v>1008935.54</v>
      </c>
      <c r="G30" s="101">
        <v>952128.77044999995</v>
      </c>
      <c r="H30" s="101">
        <v>809859.08000000007</v>
      </c>
      <c r="I30" s="101">
        <v>655931.74</v>
      </c>
      <c r="J30" s="101">
        <v>542079.14999999991</v>
      </c>
      <c r="K30" s="101">
        <v>523344.36</v>
      </c>
      <c r="L30" s="101">
        <v>612691.32000000007</v>
      </c>
      <c r="M30" s="101">
        <v>696879.62</v>
      </c>
      <c r="N30" s="101">
        <v>579211.99</v>
      </c>
      <c r="O30" s="101">
        <v>1173465.7000000002</v>
      </c>
      <c r="P30" s="101">
        <v>1167207.3399999999</v>
      </c>
    </row>
    <row r="31" spans="1:16">
      <c r="C31" s="22" t="s">
        <v>87</v>
      </c>
      <c r="D31" s="101">
        <f t="shared" ref="D31:D39" si="18">SUM(E31:P31)</f>
        <v>3922406.7499999995</v>
      </c>
      <c r="E31" s="101">
        <v>319467.59999999998</v>
      </c>
      <c r="F31" s="101">
        <v>440398.02</v>
      </c>
      <c r="G31" s="101">
        <v>576149.72</v>
      </c>
      <c r="H31" s="101">
        <v>461735.92</v>
      </c>
      <c r="I31" s="101">
        <v>344665.04</v>
      </c>
      <c r="J31" s="101">
        <v>351463.42</v>
      </c>
      <c r="K31" s="101">
        <v>326213.09000000003</v>
      </c>
      <c r="L31" s="101">
        <v>311905.7</v>
      </c>
      <c r="M31" s="101">
        <v>247093.5</v>
      </c>
      <c r="N31" s="101">
        <v>139803.81</v>
      </c>
      <c r="O31" s="101">
        <v>199814.09</v>
      </c>
      <c r="P31" s="101">
        <v>203696.84</v>
      </c>
    </row>
    <row r="32" spans="1:16">
      <c r="C32" s="22" t="s">
        <v>147</v>
      </c>
      <c r="D32" s="101">
        <f t="shared" si="18"/>
        <v>3814699.9</v>
      </c>
      <c r="E32" s="101">
        <v>155136.78</v>
      </c>
      <c r="F32" s="101">
        <v>223961.07</v>
      </c>
      <c r="G32" s="101">
        <v>267573.19</v>
      </c>
      <c r="H32" s="101">
        <v>389491.93</v>
      </c>
      <c r="I32" s="101">
        <v>417938.98</v>
      </c>
      <c r="J32" s="101">
        <v>437140.43</v>
      </c>
      <c r="K32" s="101">
        <v>484875.69999999995</v>
      </c>
      <c r="L32" s="101">
        <v>378339.59</v>
      </c>
      <c r="M32" s="101">
        <v>350286.73000000004</v>
      </c>
      <c r="N32" s="101">
        <v>330213.37</v>
      </c>
      <c r="O32" s="101">
        <v>199328.52</v>
      </c>
      <c r="P32" s="101">
        <v>180413.61</v>
      </c>
    </row>
    <row r="33" spans="3:16">
      <c r="C33" s="22" t="s">
        <v>156</v>
      </c>
      <c r="D33" s="101">
        <f t="shared" si="18"/>
        <v>9413915.9499999993</v>
      </c>
      <c r="E33" s="101">
        <v>378723.74</v>
      </c>
      <c r="F33" s="101">
        <v>549479.71</v>
      </c>
      <c r="G33" s="101">
        <v>680206.96000000008</v>
      </c>
      <c r="H33" s="101">
        <v>1013879.1399999999</v>
      </c>
      <c r="I33" s="101">
        <v>1028672.89</v>
      </c>
      <c r="J33" s="101">
        <v>1064955.6500000001</v>
      </c>
      <c r="K33" s="101">
        <v>1174275.7</v>
      </c>
      <c r="L33" s="101">
        <v>935259.83</v>
      </c>
      <c r="M33" s="101">
        <v>851098.38</v>
      </c>
      <c r="N33" s="101">
        <v>803048.37</v>
      </c>
      <c r="O33" s="101">
        <v>490922.92000000004</v>
      </c>
      <c r="P33" s="101">
        <v>443392.66</v>
      </c>
    </row>
    <row r="34" spans="3:16">
      <c r="C34" s="22" t="s">
        <v>8</v>
      </c>
      <c r="D34" s="101">
        <f t="shared" si="18"/>
        <v>42619043.790000007</v>
      </c>
      <c r="E34" s="101">
        <v>3975188.1</v>
      </c>
      <c r="F34" s="101">
        <v>3728601.6900000004</v>
      </c>
      <c r="G34" s="101">
        <v>3858519.95</v>
      </c>
      <c r="H34" s="101">
        <v>3688463.92</v>
      </c>
      <c r="I34" s="101">
        <v>2552337.7599999998</v>
      </c>
      <c r="J34" s="101">
        <v>3323607.99</v>
      </c>
      <c r="K34" s="101">
        <v>3829540.17</v>
      </c>
      <c r="L34" s="101">
        <v>3515799.2</v>
      </c>
      <c r="M34" s="101">
        <v>3050805.46</v>
      </c>
      <c r="N34" s="101">
        <v>3886699.04</v>
      </c>
      <c r="O34" s="101">
        <v>3573087.21</v>
      </c>
      <c r="P34" s="101">
        <v>3636393.3</v>
      </c>
    </row>
    <row r="35" spans="3:16">
      <c r="C35" s="22" t="s">
        <v>88</v>
      </c>
      <c r="D35" s="101">
        <f t="shared" si="18"/>
        <v>2024268</v>
      </c>
      <c r="E35" s="101">
        <v>174899</v>
      </c>
      <c r="F35" s="101">
        <v>174899</v>
      </c>
      <c r="G35" s="101">
        <v>174899</v>
      </c>
      <c r="H35" s="101">
        <v>174899</v>
      </c>
      <c r="I35" s="101">
        <v>174899</v>
      </c>
      <c r="J35" s="101">
        <v>174899</v>
      </c>
      <c r="K35" s="101">
        <v>174899</v>
      </c>
      <c r="L35" s="101">
        <v>174899</v>
      </c>
      <c r="M35" s="101">
        <v>174899</v>
      </c>
      <c r="N35" s="101">
        <v>150059</v>
      </c>
      <c r="O35" s="101">
        <v>150059</v>
      </c>
      <c r="P35" s="101">
        <v>150059</v>
      </c>
    </row>
    <row r="36" spans="3:16">
      <c r="C36" s="22" t="s">
        <v>217</v>
      </c>
      <c r="D36" s="101">
        <f t="shared" si="18"/>
        <v>5511307.2400000002</v>
      </c>
      <c r="E36" s="101">
        <v>279590.37</v>
      </c>
      <c r="F36" s="101">
        <v>434192.67</v>
      </c>
      <c r="G36" s="101">
        <v>444321.65</v>
      </c>
      <c r="H36" s="101">
        <v>598252.16999999993</v>
      </c>
      <c r="I36" s="101">
        <v>600502.85</v>
      </c>
      <c r="J36" s="101">
        <v>506074.05</v>
      </c>
      <c r="K36" s="101">
        <v>711909.02</v>
      </c>
      <c r="L36" s="101">
        <v>430692.1</v>
      </c>
      <c r="M36" s="101">
        <v>440582.53</v>
      </c>
      <c r="N36" s="101">
        <v>460911.12</v>
      </c>
      <c r="O36" s="101">
        <v>303675.44</v>
      </c>
      <c r="P36" s="101">
        <v>300603.27</v>
      </c>
    </row>
    <row r="37" spans="3:16">
      <c r="C37" s="22" t="s">
        <v>157</v>
      </c>
      <c r="D37" s="101">
        <f t="shared" si="18"/>
        <v>6861038.6499999985</v>
      </c>
      <c r="E37" s="101">
        <v>356547.69</v>
      </c>
      <c r="F37" s="101">
        <v>495991.12</v>
      </c>
      <c r="G37" s="101">
        <v>548002.48</v>
      </c>
      <c r="H37" s="101">
        <v>683323.27</v>
      </c>
      <c r="I37" s="101">
        <v>704586.74</v>
      </c>
      <c r="J37" s="101">
        <v>698455.9</v>
      </c>
      <c r="K37" s="101">
        <v>793640.33000000007</v>
      </c>
      <c r="L37" s="101">
        <v>649752.32999999996</v>
      </c>
      <c r="M37" s="101">
        <v>604303.09</v>
      </c>
      <c r="N37" s="101">
        <v>582893.79</v>
      </c>
      <c r="O37" s="101">
        <v>409018.64</v>
      </c>
      <c r="P37" s="101">
        <v>334523.27</v>
      </c>
    </row>
    <row r="38" spans="3:16">
      <c r="C38" s="22" t="s">
        <v>9</v>
      </c>
      <c r="D38" s="101">
        <f t="shared" si="18"/>
        <v>516071.26</v>
      </c>
      <c r="E38" s="101">
        <v>47925</v>
      </c>
      <c r="F38" s="101">
        <v>66820.92</v>
      </c>
      <c r="G38" s="101">
        <v>59454.84</v>
      </c>
      <c r="H38" s="101">
        <v>38408.879999999997</v>
      </c>
      <c r="I38" s="101">
        <v>38058.11</v>
      </c>
      <c r="J38" s="101">
        <v>46301.11</v>
      </c>
      <c r="K38" s="101">
        <v>80325.41</v>
      </c>
      <c r="L38" s="101">
        <v>60682.52</v>
      </c>
      <c r="M38" s="101">
        <v>46301.11</v>
      </c>
      <c r="N38" s="101">
        <v>32445.86</v>
      </c>
      <c r="O38" s="101">
        <v>-652.5</v>
      </c>
      <c r="P38" s="101">
        <v>0</v>
      </c>
    </row>
    <row r="39" spans="3:16">
      <c r="C39" s="14" t="s">
        <v>89</v>
      </c>
      <c r="D39" s="101">
        <f t="shared" si="18"/>
        <v>316250.24999999994</v>
      </c>
      <c r="E39" s="101">
        <v>32834.97</v>
      </c>
      <c r="F39" s="101">
        <v>32222.07</v>
      </c>
      <c r="G39" s="101">
        <v>30346.639999999999</v>
      </c>
      <c r="H39" s="101">
        <v>27272.799999999999</v>
      </c>
      <c r="I39" s="101">
        <v>25398.11</v>
      </c>
      <c r="J39" s="101">
        <v>25346.27</v>
      </c>
      <c r="K39" s="101">
        <v>25018.3</v>
      </c>
      <c r="L39" s="101">
        <v>23856.5</v>
      </c>
      <c r="M39" s="101">
        <v>22881.17</v>
      </c>
      <c r="N39" s="101">
        <v>24466.34</v>
      </c>
      <c r="O39" s="101">
        <v>25146.42</v>
      </c>
      <c r="P39" s="101">
        <v>21460.66</v>
      </c>
    </row>
    <row r="40" spans="3:16">
      <c r="C40" s="14" t="s">
        <v>158</v>
      </c>
      <c r="D40" s="101">
        <f t="shared" ref="D40:D54" si="19">SUM(E40:P40)</f>
        <v>6798580.0800000001</v>
      </c>
      <c r="E40" s="101">
        <v>270828.39999999997</v>
      </c>
      <c r="F40" s="101">
        <v>419177.51</v>
      </c>
      <c r="G40" s="101">
        <v>403606.07999999996</v>
      </c>
      <c r="H40" s="101">
        <v>756053.4</v>
      </c>
      <c r="I40" s="101">
        <v>752875.27</v>
      </c>
      <c r="J40" s="101">
        <v>784832.72</v>
      </c>
      <c r="K40" s="101">
        <v>803793.15</v>
      </c>
      <c r="L40" s="101">
        <v>698275.51</v>
      </c>
      <c r="M40" s="101">
        <v>653972.33000000007</v>
      </c>
      <c r="N40" s="101">
        <v>588004.77</v>
      </c>
      <c r="O40" s="101">
        <v>350164.26</v>
      </c>
      <c r="P40" s="101">
        <v>316996.68</v>
      </c>
    </row>
    <row r="41" spans="3:16">
      <c r="C41" s="14" t="s">
        <v>159</v>
      </c>
      <c r="D41" s="101">
        <f t="shared" ref="D41" si="20">SUM(E41:P41)</f>
        <v>2715213.4699999997</v>
      </c>
      <c r="E41" s="101">
        <v>101769.47</v>
      </c>
      <c r="F41" s="101">
        <v>139685.73000000001</v>
      </c>
      <c r="G41" s="101">
        <v>172104.62</v>
      </c>
      <c r="H41" s="101">
        <v>251722.09999999998</v>
      </c>
      <c r="I41" s="101">
        <v>341459.57999999996</v>
      </c>
      <c r="J41" s="101">
        <v>380865.08</v>
      </c>
      <c r="K41" s="101">
        <v>431479.66000000003</v>
      </c>
      <c r="L41" s="101">
        <v>301902.44000000006</v>
      </c>
      <c r="M41" s="101">
        <v>239100.72</v>
      </c>
      <c r="N41" s="101">
        <v>191147.71000000002</v>
      </c>
      <c r="O41" s="101">
        <v>97217.44</v>
      </c>
      <c r="P41" s="101">
        <v>66758.92</v>
      </c>
    </row>
    <row r="42" spans="3:16">
      <c r="C42" s="22" t="s">
        <v>90</v>
      </c>
      <c r="D42" s="101">
        <f t="shared" si="19"/>
        <v>8160000</v>
      </c>
      <c r="E42" s="101">
        <v>680000</v>
      </c>
      <c r="F42" s="101">
        <v>680000</v>
      </c>
      <c r="G42" s="101">
        <v>680000</v>
      </c>
      <c r="H42" s="101">
        <v>680000</v>
      </c>
      <c r="I42" s="101">
        <v>680000</v>
      </c>
      <c r="J42" s="101">
        <v>680000</v>
      </c>
      <c r="K42" s="101">
        <v>680000</v>
      </c>
      <c r="L42" s="101">
        <v>680000</v>
      </c>
      <c r="M42" s="101">
        <v>680000</v>
      </c>
      <c r="N42" s="101">
        <v>680000</v>
      </c>
      <c r="O42" s="101">
        <v>680000</v>
      </c>
      <c r="P42" s="101">
        <v>680000</v>
      </c>
    </row>
    <row r="43" spans="3:16">
      <c r="C43" s="22" t="s">
        <v>118</v>
      </c>
      <c r="D43" s="101">
        <f t="shared" si="19"/>
        <v>583091.5</v>
      </c>
      <c r="E43" s="101">
        <v>20569.990000000002</v>
      </c>
      <c r="F43" s="101">
        <v>33460.870000000003</v>
      </c>
      <c r="G43" s="101">
        <v>46076.01</v>
      </c>
      <c r="H43" s="101">
        <v>59856.15</v>
      </c>
      <c r="I43" s="101">
        <v>58834.89</v>
      </c>
      <c r="J43" s="101">
        <v>68645.460000000006</v>
      </c>
      <c r="K43" s="101">
        <v>84580.800000000003</v>
      </c>
      <c r="L43" s="101">
        <v>68604.479999999996</v>
      </c>
      <c r="M43" s="101">
        <v>52664.15</v>
      </c>
      <c r="N43" s="101">
        <v>46373.22</v>
      </c>
      <c r="O43" s="101">
        <v>26213.040000000001</v>
      </c>
      <c r="P43" s="101">
        <v>17212.439999999999</v>
      </c>
    </row>
    <row r="44" spans="3:16">
      <c r="C44" s="22" t="s">
        <v>215</v>
      </c>
      <c r="D44" s="101">
        <f t="shared" ref="D44" si="21">SUM(E44:P44)</f>
        <v>20600000.000000004</v>
      </c>
      <c r="E44" s="101">
        <v>1716666.6300000001</v>
      </c>
      <c r="F44" s="101">
        <v>1716666.6700000002</v>
      </c>
      <c r="G44" s="101">
        <v>1716666.6700000002</v>
      </c>
      <c r="H44" s="101">
        <v>1716666.6700000002</v>
      </c>
      <c r="I44" s="101">
        <v>1716666.6700000002</v>
      </c>
      <c r="J44" s="101">
        <v>1716666.6700000002</v>
      </c>
      <c r="K44" s="101">
        <v>1716666.6700000002</v>
      </c>
      <c r="L44" s="101">
        <v>1716666.6700000002</v>
      </c>
      <c r="M44" s="101">
        <v>1716666.6700000002</v>
      </c>
      <c r="N44" s="101">
        <v>1716666.6700000002</v>
      </c>
      <c r="O44" s="101">
        <v>1716666.6700000002</v>
      </c>
      <c r="P44" s="101">
        <v>1716666.6700000002</v>
      </c>
    </row>
    <row r="45" spans="3:16">
      <c r="C45" s="22" t="s">
        <v>131</v>
      </c>
      <c r="D45" s="101">
        <f t="shared" si="19"/>
        <v>2152073.2400000002</v>
      </c>
      <c r="E45" s="101">
        <v>74924.790000000008</v>
      </c>
      <c r="F45" s="101">
        <v>143736.41</v>
      </c>
      <c r="G45" s="101">
        <v>167723.46000000002</v>
      </c>
      <c r="H45" s="101">
        <v>233438.19</v>
      </c>
      <c r="I45" s="101">
        <v>237035.64</v>
      </c>
      <c r="J45" s="101">
        <v>253772.49</v>
      </c>
      <c r="K45" s="101">
        <v>270965.66000000003</v>
      </c>
      <c r="L45" s="101">
        <v>208452.09</v>
      </c>
      <c r="M45" s="101">
        <v>192448.54</v>
      </c>
      <c r="N45" s="101">
        <v>170351.38999999998</v>
      </c>
      <c r="O45" s="101">
        <v>104305.95999999999</v>
      </c>
      <c r="P45" s="101">
        <v>94918.62</v>
      </c>
    </row>
    <row r="46" spans="3:16">
      <c r="C46" s="22" t="s">
        <v>10</v>
      </c>
      <c r="D46" s="101">
        <f t="shared" si="19"/>
        <v>202625.13999999998</v>
      </c>
      <c r="E46" s="101">
        <v>57650.420000000013</v>
      </c>
      <c r="F46" s="101">
        <v>13179.52</v>
      </c>
      <c r="G46" s="101">
        <v>13179.52</v>
      </c>
      <c r="H46" s="101">
        <v>13179.52</v>
      </c>
      <c r="I46" s="101">
        <v>13179.52</v>
      </c>
      <c r="J46" s="101">
        <v>13179.52</v>
      </c>
      <c r="K46" s="101">
        <v>13179.52</v>
      </c>
      <c r="L46" s="101">
        <v>13179.52</v>
      </c>
      <c r="M46" s="101">
        <v>13179.52</v>
      </c>
      <c r="N46" s="101">
        <v>13179.52</v>
      </c>
      <c r="O46" s="101">
        <v>13179.52</v>
      </c>
      <c r="P46" s="101">
        <v>13179.52</v>
      </c>
    </row>
    <row r="47" spans="3:16">
      <c r="C47" s="22" t="s">
        <v>160</v>
      </c>
      <c r="D47" s="101">
        <f t="shared" si="19"/>
        <v>1816171.5999999999</v>
      </c>
      <c r="E47" s="101">
        <v>68560.56</v>
      </c>
      <c r="F47" s="101">
        <v>94389.69</v>
      </c>
      <c r="G47" s="101">
        <v>118439.13</v>
      </c>
      <c r="H47" s="101">
        <v>170340.92</v>
      </c>
      <c r="I47" s="101">
        <v>223696.62</v>
      </c>
      <c r="J47" s="101">
        <v>252756.19</v>
      </c>
      <c r="K47" s="101">
        <v>284006.14</v>
      </c>
      <c r="L47" s="101">
        <v>195909.71000000002</v>
      </c>
      <c r="M47" s="101">
        <v>160968.63999999998</v>
      </c>
      <c r="N47" s="101">
        <v>129792.89000000001</v>
      </c>
      <c r="O47" s="101">
        <v>72537.53</v>
      </c>
      <c r="P47" s="101">
        <v>44773.58</v>
      </c>
    </row>
    <row r="48" spans="3:16">
      <c r="C48" s="22" t="s">
        <v>223</v>
      </c>
      <c r="D48" s="101">
        <f t="shared" si="19"/>
        <v>132278.12</v>
      </c>
      <c r="E48" s="101">
        <v>0</v>
      </c>
      <c r="F48" s="101">
        <v>0</v>
      </c>
      <c r="G48" s="101">
        <v>0</v>
      </c>
      <c r="H48" s="101">
        <v>0</v>
      </c>
      <c r="I48" s="101">
        <v>0</v>
      </c>
      <c r="J48" s="101">
        <v>0</v>
      </c>
      <c r="K48" s="101">
        <v>0</v>
      </c>
      <c r="L48" s="101">
        <v>0</v>
      </c>
      <c r="M48" s="101">
        <v>0</v>
      </c>
      <c r="N48" s="101">
        <v>0</v>
      </c>
      <c r="O48" s="101">
        <v>0</v>
      </c>
      <c r="P48" s="101">
        <v>132278.12</v>
      </c>
    </row>
    <row r="49" spans="1:16">
      <c r="C49" s="20" t="s">
        <v>161</v>
      </c>
      <c r="D49" s="101">
        <f t="shared" si="19"/>
        <v>5382214.8900000006</v>
      </c>
      <c r="E49" s="101">
        <v>224031.35</v>
      </c>
      <c r="F49" s="101">
        <v>370544.78</v>
      </c>
      <c r="G49" s="101">
        <v>389523.41</v>
      </c>
      <c r="H49" s="101">
        <v>573071.19000000006</v>
      </c>
      <c r="I49" s="101">
        <v>528544.72</v>
      </c>
      <c r="J49" s="101">
        <v>522020.54000000004</v>
      </c>
      <c r="K49" s="101">
        <v>662860.56000000006</v>
      </c>
      <c r="L49" s="101">
        <v>517237.07</v>
      </c>
      <c r="M49" s="101">
        <v>527745.67999999993</v>
      </c>
      <c r="N49" s="101">
        <v>477488.88</v>
      </c>
      <c r="O49" s="101">
        <v>308628.73000000004</v>
      </c>
      <c r="P49" s="101">
        <v>280517.98</v>
      </c>
    </row>
    <row r="50" spans="1:16">
      <c r="C50" s="22" t="s">
        <v>162</v>
      </c>
      <c r="D50" s="101">
        <f t="shared" si="19"/>
        <v>22853.71</v>
      </c>
      <c r="E50" s="101">
        <v>2362.7600000000002</v>
      </c>
      <c r="F50" s="101">
        <v>2448.7399999999998</v>
      </c>
      <c r="G50" s="101">
        <v>2079.36</v>
      </c>
      <c r="H50" s="101">
        <v>2562.5100000000002</v>
      </c>
      <c r="I50" s="101">
        <v>1540.8700000000001</v>
      </c>
      <c r="J50" s="101">
        <v>1170.42</v>
      </c>
      <c r="K50" s="101">
        <v>1533.13</v>
      </c>
      <c r="L50" s="101">
        <v>1762.87</v>
      </c>
      <c r="M50" s="101">
        <v>1563.96</v>
      </c>
      <c r="N50" s="101">
        <v>1551.1299999999999</v>
      </c>
      <c r="O50" s="101">
        <v>1941.6699999999998</v>
      </c>
      <c r="P50" s="101">
        <v>2336.29</v>
      </c>
    </row>
    <row r="51" spans="1:16">
      <c r="C51" s="22" t="s">
        <v>163</v>
      </c>
      <c r="D51" s="101">
        <f t="shared" si="19"/>
        <v>0</v>
      </c>
      <c r="E51" s="101">
        <v>0</v>
      </c>
      <c r="F51" s="101">
        <v>0</v>
      </c>
      <c r="G51" s="101">
        <v>0</v>
      </c>
      <c r="H51" s="101">
        <v>0</v>
      </c>
      <c r="I51" s="101">
        <v>0</v>
      </c>
      <c r="J51" s="101">
        <v>0</v>
      </c>
      <c r="K51" s="101">
        <v>0</v>
      </c>
      <c r="L51" s="101">
        <v>0</v>
      </c>
      <c r="M51" s="101">
        <v>0</v>
      </c>
      <c r="N51" s="101">
        <v>0</v>
      </c>
      <c r="O51" s="101">
        <v>0</v>
      </c>
      <c r="P51" s="101">
        <v>0</v>
      </c>
    </row>
    <row r="52" spans="1:16">
      <c r="C52" s="22" t="s">
        <v>11</v>
      </c>
      <c r="D52" s="101">
        <f t="shared" si="19"/>
        <v>18888547.140000001</v>
      </c>
      <c r="E52" s="101">
        <v>2356077.61</v>
      </c>
      <c r="F52" s="101">
        <v>2767804.51</v>
      </c>
      <c r="G52" s="101">
        <v>1867119.96</v>
      </c>
      <c r="H52" s="101">
        <v>1814115.12</v>
      </c>
      <c r="I52" s="101">
        <v>917808.81</v>
      </c>
      <c r="J52" s="101">
        <v>955193.8</v>
      </c>
      <c r="K52" s="101">
        <v>887581.6</v>
      </c>
      <c r="L52" s="101">
        <v>931951.23</v>
      </c>
      <c r="M52" s="101">
        <v>964483.01</v>
      </c>
      <c r="N52" s="101">
        <v>916008.89</v>
      </c>
      <c r="O52" s="101">
        <v>2404341.48</v>
      </c>
      <c r="P52" s="101">
        <v>2106061.12</v>
      </c>
    </row>
    <row r="53" spans="1:16">
      <c r="C53" s="22" t="s">
        <v>91</v>
      </c>
      <c r="D53" s="101">
        <f t="shared" si="19"/>
        <v>38850454.469999999</v>
      </c>
      <c r="E53" s="101">
        <v>4614327.33</v>
      </c>
      <c r="F53" s="101">
        <v>5532110.6999999993</v>
      </c>
      <c r="G53" s="101">
        <v>3723204.27</v>
      </c>
      <c r="H53" s="101">
        <v>3549802.01</v>
      </c>
      <c r="I53" s="101">
        <v>2319074.7599999998</v>
      </c>
      <c r="J53" s="101">
        <v>2035763.85</v>
      </c>
      <c r="K53" s="101">
        <v>1561529.0699999998</v>
      </c>
      <c r="L53" s="101">
        <v>1958282.46</v>
      </c>
      <c r="M53" s="101">
        <v>2083828.7599999998</v>
      </c>
      <c r="N53" s="101">
        <v>2101021.15</v>
      </c>
      <c r="O53" s="101">
        <v>4727907.5199999996</v>
      </c>
      <c r="P53" s="101">
        <v>4643602.59</v>
      </c>
    </row>
    <row r="54" spans="1:16">
      <c r="C54" s="22" t="s">
        <v>92</v>
      </c>
      <c r="D54" s="101">
        <f t="shared" si="19"/>
        <v>8556331.6899999995</v>
      </c>
      <c r="E54" s="101">
        <v>584108.42000000004</v>
      </c>
      <c r="F54" s="101">
        <v>867051.73</v>
      </c>
      <c r="G54" s="101">
        <v>1312198.98</v>
      </c>
      <c r="H54" s="101">
        <v>862519.22</v>
      </c>
      <c r="I54" s="101">
        <v>551172.98</v>
      </c>
      <c r="J54" s="101">
        <v>417866.75</v>
      </c>
      <c r="K54" s="101">
        <v>656605.85</v>
      </c>
      <c r="L54" s="101">
        <v>697233.84</v>
      </c>
      <c r="M54" s="101">
        <v>558774.28</v>
      </c>
      <c r="N54" s="101">
        <v>604629.44999999995</v>
      </c>
      <c r="O54" s="101">
        <v>753953.74</v>
      </c>
      <c r="P54" s="101">
        <v>690216.45</v>
      </c>
    </row>
    <row r="55" spans="1:16">
      <c r="D55" s="102"/>
      <c r="E55" s="102"/>
      <c r="F55" s="102"/>
      <c r="G55" s="102"/>
      <c r="H55" s="102"/>
      <c r="I55" s="102"/>
      <c r="J55" s="102"/>
      <c r="K55" s="102"/>
      <c r="L55" s="102"/>
      <c r="M55" s="102"/>
      <c r="N55" s="102"/>
      <c r="O55" s="102"/>
      <c r="P55" s="102"/>
    </row>
    <row r="56" spans="1:16">
      <c r="A56" s="63"/>
      <c r="C56" s="65" t="s">
        <v>93</v>
      </c>
      <c r="D56" s="100">
        <f>SUM(E56:P56)</f>
        <v>218352746.62113819</v>
      </c>
      <c r="E56" s="100">
        <f t="shared" ref="E56:P56" si="22">SUM(E26:E54)</f>
        <v>19600679.440000001</v>
      </c>
      <c r="F56" s="100">
        <f t="shared" si="22"/>
        <v>21764034.789999995</v>
      </c>
      <c r="G56" s="100">
        <f t="shared" si="22"/>
        <v>20426669.011138204</v>
      </c>
      <c r="H56" s="100">
        <f t="shared" si="22"/>
        <v>20176806.25</v>
      </c>
      <c r="I56" s="100">
        <f t="shared" si="22"/>
        <v>16245176.01</v>
      </c>
      <c r="J56" s="100">
        <f t="shared" si="22"/>
        <v>16367211.560000002</v>
      </c>
      <c r="K56" s="100">
        <f t="shared" si="22"/>
        <v>17256625.410000004</v>
      </c>
      <c r="L56" s="100">
        <f t="shared" si="22"/>
        <v>16193585.259999998</v>
      </c>
      <c r="M56" s="100">
        <f t="shared" si="22"/>
        <v>15606815.879999999</v>
      </c>
      <c r="N56" s="100">
        <f t="shared" si="22"/>
        <v>15840821.530000005</v>
      </c>
      <c r="O56" s="100">
        <f t="shared" si="22"/>
        <v>19762299.729999997</v>
      </c>
      <c r="P56" s="100">
        <f t="shared" si="22"/>
        <v>19112021.749999996</v>
      </c>
    </row>
    <row r="57" spans="1:16">
      <c r="A57" s="63"/>
      <c r="B57" s="65"/>
      <c r="C57" s="50"/>
      <c r="D57" s="107"/>
      <c r="E57" s="107"/>
      <c r="F57" s="107"/>
      <c r="G57" s="107"/>
      <c r="H57" s="107"/>
      <c r="I57" s="107"/>
      <c r="J57" s="107"/>
      <c r="K57" s="107"/>
      <c r="L57" s="107"/>
      <c r="M57" s="107"/>
      <c r="N57" s="107"/>
      <c r="O57" s="107"/>
      <c r="P57" s="107"/>
    </row>
    <row r="58" spans="1:16">
      <c r="B58" s="66" t="s">
        <v>12</v>
      </c>
      <c r="C58" s="50"/>
      <c r="D58" s="100"/>
      <c r="E58" s="100"/>
      <c r="F58" s="100"/>
      <c r="G58" s="100"/>
      <c r="H58" s="100"/>
      <c r="I58" s="100"/>
      <c r="J58" s="100"/>
      <c r="K58" s="100"/>
      <c r="L58" s="100"/>
      <c r="M58" s="100"/>
      <c r="N58" s="100"/>
      <c r="O58" s="100"/>
      <c r="P58" s="100"/>
    </row>
    <row r="59" spans="1:16">
      <c r="B59" s="80"/>
      <c r="C59" s="22" t="s">
        <v>13</v>
      </c>
      <c r="D59" s="100">
        <f t="shared" ref="D59:D103" si="23">SUM(E59:P59)</f>
        <v>3093326.37</v>
      </c>
      <c r="E59" s="100">
        <v>248105.86</v>
      </c>
      <c r="F59" s="100">
        <v>230332.1</v>
      </c>
      <c r="G59" s="100">
        <v>309640.15000000002</v>
      </c>
      <c r="H59" s="100">
        <v>397155.05999999994</v>
      </c>
      <c r="I59" s="100">
        <v>548798.66</v>
      </c>
      <c r="J59" s="100">
        <v>388388.04</v>
      </c>
      <c r="K59" s="100">
        <v>191503.75</v>
      </c>
      <c r="L59" s="100">
        <v>166899.59000000003</v>
      </c>
      <c r="M59" s="100">
        <v>81945.97</v>
      </c>
      <c r="N59" s="100">
        <v>175447.9</v>
      </c>
      <c r="O59" s="100">
        <v>147140.1</v>
      </c>
      <c r="P59" s="100">
        <v>207969.19</v>
      </c>
    </row>
    <row r="60" spans="1:16">
      <c r="B60" s="80"/>
      <c r="C60" s="22" t="s">
        <v>14</v>
      </c>
      <c r="D60" s="101">
        <f t="shared" si="23"/>
        <v>7074451.8899999987</v>
      </c>
      <c r="E60" s="101">
        <v>400586.37</v>
      </c>
      <c r="F60" s="101">
        <v>373563.68000000005</v>
      </c>
      <c r="G60" s="101">
        <v>379487.34</v>
      </c>
      <c r="H60" s="101">
        <v>498953.33</v>
      </c>
      <c r="I60" s="101">
        <v>576738.1100000001</v>
      </c>
      <c r="J60" s="101">
        <v>682544.36</v>
      </c>
      <c r="K60" s="101">
        <v>780090.95</v>
      </c>
      <c r="L60" s="101">
        <v>710555.96000000008</v>
      </c>
      <c r="M60" s="101">
        <v>627902.89</v>
      </c>
      <c r="N60" s="101">
        <v>702738.73999999987</v>
      </c>
      <c r="O60" s="101">
        <v>601345.06000000006</v>
      </c>
      <c r="P60" s="101">
        <v>739945.10000000009</v>
      </c>
    </row>
    <row r="61" spans="1:16">
      <c r="B61" s="80"/>
      <c r="C61" s="22" t="s">
        <v>15</v>
      </c>
      <c r="D61" s="101">
        <f t="shared" si="23"/>
        <v>35934814.591397986</v>
      </c>
      <c r="E61" s="101">
        <v>1574281.1292288008</v>
      </c>
      <c r="F61" s="101">
        <v>1999390.5432498197</v>
      </c>
      <c r="G61" s="101">
        <v>2555625.6903431239</v>
      </c>
      <c r="H61" s="101">
        <v>3898890.9946607989</v>
      </c>
      <c r="I61" s="101">
        <v>4147454.4225651561</v>
      </c>
      <c r="J61" s="101">
        <v>4344154.3702746434</v>
      </c>
      <c r="K61" s="101">
        <v>4689087.9025996001</v>
      </c>
      <c r="L61" s="101">
        <v>3891932.2545899996</v>
      </c>
      <c r="M61" s="101">
        <v>3099052.5283640004</v>
      </c>
      <c r="N61" s="101">
        <v>2613776.1203068467</v>
      </c>
      <c r="O61" s="101">
        <v>1642010.9066148004</v>
      </c>
      <c r="P61" s="101">
        <v>1479157.7286004005</v>
      </c>
    </row>
    <row r="62" spans="1:16">
      <c r="B62" s="80"/>
      <c r="C62" s="22" t="s">
        <v>16</v>
      </c>
      <c r="D62" s="101">
        <f t="shared" si="23"/>
        <v>30188999.244669992</v>
      </c>
      <c r="E62" s="101">
        <v>940664.23015600117</v>
      </c>
      <c r="F62" s="101">
        <v>1320863.3167320001</v>
      </c>
      <c r="G62" s="101">
        <v>1525672.6099999999</v>
      </c>
      <c r="H62" s="101">
        <v>2242363.6159650031</v>
      </c>
      <c r="I62" s="101">
        <v>2788926.4331759997</v>
      </c>
      <c r="J62" s="101">
        <v>2908164.75969399</v>
      </c>
      <c r="K62" s="101">
        <v>2755834.3499999996</v>
      </c>
      <c r="L62" s="101">
        <v>2632990.4900000002</v>
      </c>
      <c r="M62" s="101">
        <v>2619978.8159559974</v>
      </c>
      <c r="N62" s="101">
        <v>2542884.2799999998</v>
      </c>
      <c r="O62" s="101">
        <v>1746949.7788610009</v>
      </c>
      <c r="P62" s="101">
        <v>6163706.5641300008</v>
      </c>
    </row>
    <row r="63" spans="1:16">
      <c r="B63" s="80"/>
      <c r="C63" s="22" t="s">
        <v>17</v>
      </c>
      <c r="D63" s="101">
        <f t="shared" si="23"/>
        <v>352244.16</v>
      </c>
      <c r="E63" s="101">
        <v>0</v>
      </c>
      <c r="F63" s="101">
        <v>0</v>
      </c>
      <c r="G63" s="101">
        <v>0</v>
      </c>
      <c r="H63" s="101">
        <v>483.85</v>
      </c>
      <c r="I63" s="101">
        <v>14857.73</v>
      </c>
      <c r="J63" s="101">
        <v>94795.39</v>
      </c>
      <c r="K63" s="101">
        <v>100742.7</v>
      </c>
      <c r="L63" s="101">
        <v>94895.38</v>
      </c>
      <c r="M63" s="101">
        <v>46009.19</v>
      </c>
      <c r="N63" s="101">
        <v>459.92</v>
      </c>
      <c r="O63" s="101">
        <v>0</v>
      </c>
      <c r="P63" s="101">
        <v>0</v>
      </c>
    </row>
    <row r="64" spans="1:16">
      <c r="B64" s="80"/>
      <c r="C64" s="22" t="s">
        <v>18</v>
      </c>
      <c r="D64" s="101">
        <f t="shared" si="23"/>
        <v>59777.65</v>
      </c>
      <c r="E64" s="101">
        <v>1255</v>
      </c>
      <c r="F64" s="101">
        <v>533.91000000000008</v>
      </c>
      <c r="G64" s="101">
        <v>3245.54</v>
      </c>
      <c r="H64" s="101">
        <v>2610.4100000000003</v>
      </c>
      <c r="I64" s="101">
        <v>1975.95</v>
      </c>
      <c r="J64" s="101">
        <v>4958.95</v>
      </c>
      <c r="K64" s="101">
        <v>3641.08</v>
      </c>
      <c r="L64" s="101">
        <v>8672.75</v>
      </c>
      <c r="M64" s="101">
        <v>15698.53</v>
      </c>
      <c r="N64" s="101">
        <v>5123.67</v>
      </c>
      <c r="O64" s="101">
        <v>5214.71</v>
      </c>
      <c r="P64" s="101">
        <v>6847.15</v>
      </c>
    </row>
    <row r="65" spans="2:16">
      <c r="B65" s="80"/>
      <c r="C65" s="22" t="s">
        <v>94</v>
      </c>
      <c r="D65" s="101">
        <f t="shared" si="23"/>
        <v>11586691.379999999</v>
      </c>
      <c r="E65" s="101">
        <v>790602.07</v>
      </c>
      <c r="F65" s="101">
        <v>743696.84</v>
      </c>
      <c r="G65" s="101">
        <v>718530.55</v>
      </c>
      <c r="H65" s="101">
        <v>820508.86</v>
      </c>
      <c r="I65" s="101">
        <v>543477.89999999991</v>
      </c>
      <c r="J65" s="101">
        <v>754350.96</v>
      </c>
      <c r="K65" s="101">
        <v>777404.57</v>
      </c>
      <c r="L65" s="101">
        <v>780189.7</v>
      </c>
      <c r="M65" s="101">
        <v>1100313.42</v>
      </c>
      <c r="N65" s="101">
        <v>1502772.07</v>
      </c>
      <c r="O65" s="101">
        <v>1322719.46</v>
      </c>
      <c r="P65" s="101">
        <v>1732124.98</v>
      </c>
    </row>
    <row r="66" spans="2:16">
      <c r="B66" s="80"/>
      <c r="C66" s="22" t="s">
        <v>134</v>
      </c>
      <c r="D66" s="101">
        <f t="shared" si="23"/>
        <v>1688940.85</v>
      </c>
      <c r="E66" s="101">
        <v>143433.35999999999</v>
      </c>
      <c r="F66" s="101">
        <v>205013.3</v>
      </c>
      <c r="G66" s="101">
        <v>240765.93</v>
      </c>
      <c r="H66" s="101">
        <v>178955.3</v>
      </c>
      <c r="I66" s="101">
        <v>138430.54</v>
      </c>
      <c r="J66" s="101">
        <v>126973.56</v>
      </c>
      <c r="K66" s="101">
        <v>142165.92000000001</v>
      </c>
      <c r="L66" s="101">
        <v>143802.95000000001</v>
      </c>
      <c r="M66" s="101">
        <v>113990.02</v>
      </c>
      <c r="N66" s="101">
        <v>87114.12</v>
      </c>
      <c r="O66" s="101">
        <v>70617.820000000007</v>
      </c>
      <c r="P66" s="101">
        <v>97678.03</v>
      </c>
    </row>
    <row r="67" spans="2:16">
      <c r="B67" s="80"/>
      <c r="C67" s="22" t="s">
        <v>219</v>
      </c>
      <c r="D67" s="101">
        <f t="shared" si="23"/>
        <v>1370883.96</v>
      </c>
      <c r="E67" s="101">
        <v>252523.65000000002</v>
      </c>
      <c r="F67" s="101">
        <v>131373.34</v>
      </c>
      <c r="G67" s="101">
        <v>205937.5</v>
      </c>
      <c r="H67" s="101">
        <v>180576.23</v>
      </c>
      <c r="I67" s="101">
        <v>27071.52</v>
      </c>
      <c r="J67" s="101">
        <v>60762.450000000004</v>
      </c>
      <c r="K67" s="101">
        <v>130669.09</v>
      </c>
      <c r="L67" s="101">
        <v>154481.12</v>
      </c>
      <c r="M67" s="101">
        <v>70380.56</v>
      </c>
      <c r="N67" s="101">
        <v>63817.56</v>
      </c>
      <c r="O67" s="101">
        <v>49597.3</v>
      </c>
      <c r="P67" s="101">
        <v>43693.64</v>
      </c>
    </row>
    <row r="68" spans="2:16">
      <c r="B68" s="80"/>
      <c r="C68" s="22" t="s">
        <v>95</v>
      </c>
      <c r="D68" s="101">
        <f t="shared" si="23"/>
        <v>68608.35000000002</v>
      </c>
      <c r="E68" s="101">
        <v>34812.53</v>
      </c>
      <c r="F68" s="101">
        <v>10246.16</v>
      </c>
      <c r="G68" s="101">
        <v>11737.130000000001</v>
      </c>
      <c r="H68" s="101">
        <v>2899.7599999999998</v>
      </c>
      <c r="I68" s="101">
        <v>507.24</v>
      </c>
      <c r="J68" s="101">
        <v>1445.27</v>
      </c>
      <c r="K68" s="101">
        <v>2887.62</v>
      </c>
      <c r="L68" s="101">
        <v>2376.7199999999998</v>
      </c>
      <c r="M68" s="101">
        <v>920.81999999999994</v>
      </c>
      <c r="N68" s="101">
        <v>471.04999999999995</v>
      </c>
      <c r="O68" s="101">
        <v>129.28</v>
      </c>
      <c r="P68" s="101">
        <v>174.76999999999998</v>
      </c>
    </row>
    <row r="69" spans="2:16">
      <c r="B69" s="80"/>
      <c r="C69" s="22" t="s">
        <v>123</v>
      </c>
      <c r="D69" s="101">
        <f t="shared" si="23"/>
        <v>12113498.709999999</v>
      </c>
      <c r="E69" s="101">
        <v>508659.69</v>
      </c>
      <c r="F69" s="101">
        <v>728524.08</v>
      </c>
      <c r="G69" s="101">
        <v>772139.5</v>
      </c>
      <c r="H69" s="101">
        <v>1132077.25</v>
      </c>
      <c r="I69" s="101">
        <v>1181741.44</v>
      </c>
      <c r="J69" s="101">
        <v>1294722.2999999998</v>
      </c>
      <c r="K69" s="101">
        <v>1669943.41</v>
      </c>
      <c r="L69" s="101">
        <v>1374726.4200000002</v>
      </c>
      <c r="M69" s="101">
        <v>1134260.49</v>
      </c>
      <c r="N69" s="101">
        <v>1037822.42</v>
      </c>
      <c r="O69" s="101">
        <v>674748.42999999993</v>
      </c>
      <c r="P69" s="101">
        <v>604133.28</v>
      </c>
    </row>
    <row r="70" spans="2:16">
      <c r="B70" s="80"/>
      <c r="C70" s="22" t="s">
        <v>124</v>
      </c>
      <c r="D70" s="101">
        <f t="shared" si="23"/>
        <v>11179306.470000001</v>
      </c>
      <c r="E70" s="101">
        <v>463264.8</v>
      </c>
      <c r="F70" s="101">
        <v>720362.54999999993</v>
      </c>
      <c r="G70" s="101">
        <v>714471.99</v>
      </c>
      <c r="H70" s="101">
        <v>1068690.52</v>
      </c>
      <c r="I70" s="101">
        <v>1087829.21</v>
      </c>
      <c r="J70" s="101">
        <v>1202535.2799999998</v>
      </c>
      <c r="K70" s="101">
        <v>1507388.02</v>
      </c>
      <c r="L70" s="101">
        <v>1295530.1499999999</v>
      </c>
      <c r="M70" s="101">
        <v>1082628.7</v>
      </c>
      <c r="N70" s="101">
        <v>915768.96000000008</v>
      </c>
      <c r="O70" s="101">
        <v>590325.22</v>
      </c>
      <c r="P70" s="101">
        <v>530511.06999999995</v>
      </c>
    </row>
    <row r="71" spans="2:16">
      <c r="B71" s="80"/>
      <c r="C71" s="22" t="s">
        <v>125</v>
      </c>
      <c r="D71" s="101">
        <f t="shared" si="23"/>
        <v>10547757.299999999</v>
      </c>
      <c r="E71" s="101">
        <v>438812.11</v>
      </c>
      <c r="F71" s="101">
        <v>679100.23</v>
      </c>
      <c r="G71" s="101">
        <v>685310.19000000006</v>
      </c>
      <c r="H71" s="101">
        <v>1022396.7200000001</v>
      </c>
      <c r="I71" s="101">
        <v>1023109.44</v>
      </c>
      <c r="J71" s="101">
        <v>1131012.6000000001</v>
      </c>
      <c r="K71" s="101">
        <v>1425879.92</v>
      </c>
      <c r="L71" s="101">
        <v>1202846.77</v>
      </c>
      <c r="M71" s="101">
        <v>1013612.78</v>
      </c>
      <c r="N71" s="101">
        <v>867059.35000000009</v>
      </c>
      <c r="O71" s="101">
        <v>560798.07000000007</v>
      </c>
      <c r="P71" s="101">
        <v>497819.12</v>
      </c>
    </row>
    <row r="72" spans="2:16">
      <c r="B72" s="80"/>
      <c r="C72" s="22" t="s">
        <v>126</v>
      </c>
      <c r="D72" s="101">
        <f t="shared" si="23"/>
        <v>10209823.109999998</v>
      </c>
      <c r="E72" s="101">
        <v>425372.99</v>
      </c>
      <c r="F72" s="101">
        <v>661350.87</v>
      </c>
      <c r="G72" s="101">
        <v>662842.09</v>
      </c>
      <c r="H72" s="101">
        <v>985393.56</v>
      </c>
      <c r="I72" s="101">
        <v>1017755.23</v>
      </c>
      <c r="J72" s="101">
        <v>1128921.1400000001</v>
      </c>
      <c r="K72" s="101">
        <v>1383401.15</v>
      </c>
      <c r="L72" s="101">
        <v>1198630.28</v>
      </c>
      <c r="M72" s="101">
        <v>980448.72</v>
      </c>
      <c r="N72" s="101">
        <v>799402.12</v>
      </c>
      <c r="O72" s="101">
        <v>515173.27</v>
      </c>
      <c r="P72" s="101">
        <v>451131.69</v>
      </c>
    </row>
    <row r="73" spans="2:16">
      <c r="B73" s="80"/>
      <c r="C73" s="22" t="s">
        <v>19</v>
      </c>
      <c r="D73" s="101">
        <f t="shared" si="23"/>
        <v>19495.600000000002</v>
      </c>
      <c r="E73" s="101">
        <v>4600.34</v>
      </c>
      <c r="F73" s="101">
        <v>2470.36</v>
      </c>
      <c r="G73" s="101">
        <v>0</v>
      </c>
      <c r="H73" s="101">
        <v>0</v>
      </c>
      <c r="I73" s="101">
        <v>26.29</v>
      </c>
      <c r="J73" s="101">
        <v>0</v>
      </c>
      <c r="K73" s="101">
        <v>11629.490000000002</v>
      </c>
      <c r="L73" s="101">
        <v>769.12</v>
      </c>
      <c r="M73" s="101">
        <v>0</v>
      </c>
      <c r="N73" s="101">
        <v>0</v>
      </c>
      <c r="O73" s="101">
        <v>0</v>
      </c>
      <c r="P73" s="101">
        <v>0</v>
      </c>
    </row>
    <row r="74" spans="2:16">
      <c r="B74" s="80"/>
      <c r="C74" s="22" t="s">
        <v>96</v>
      </c>
      <c r="D74" s="101">
        <f t="shared" si="23"/>
        <v>7258054.0899999999</v>
      </c>
      <c r="E74" s="101">
        <v>527557.17000000004</v>
      </c>
      <c r="F74" s="101">
        <v>865433.37</v>
      </c>
      <c r="G74" s="101">
        <v>751647.21</v>
      </c>
      <c r="H74" s="101">
        <v>627885.54</v>
      </c>
      <c r="I74" s="101">
        <v>383227.61</v>
      </c>
      <c r="J74" s="101">
        <v>285146.5</v>
      </c>
      <c r="K74" s="101">
        <v>560611.09</v>
      </c>
      <c r="L74" s="101">
        <v>669812.47</v>
      </c>
      <c r="M74" s="101">
        <v>557190.73</v>
      </c>
      <c r="N74" s="101">
        <v>535267.31000000006</v>
      </c>
      <c r="O74" s="101">
        <v>679274.38</v>
      </c>
      <c r="P74" s="101">
        <v>815000.71</v>
      </c>
    </row>
    <row r="75" spans="2:16">
      <c r="B75" s="80"/>
      <c r="C75" s="22" t="s">
        <v>128</v>
      </c>
      <c r="D75" s="101">
        <f t="shared" si="23"/>
        <v>10206072.540000001</v>
      </c>
      <c r="E75" s="101">
        <v>455973.56</v>
      </c>
      <c r="F75" s="101">
        <v>660079.89</v>
      </c>
      <c r="G75" s="101">
        <v>626944.79999999993</v>
      </c>
      <c r="H75" s="101">
        <v>1004800.9199999999</v>
      </c>
      <c r="I75" s="101">
        <v>1020504.72</v>
      </c>
      <c r="J75" s="101">
        <v>1151486.03</v>
      </c>
      <c r="K75" s="101">
        <v>1402384.7200000002</v>
      </c>
      <c r="L75" s="101">
        <v>1045969.6799999999</v>
      </c>
      <c r="M75" s="101">
        <v>935145.34000000008</v>
      </c>
      <c r="N75" s="101">
        <v>845485.73</v>
      </c>
      <c r="O75" s="101">
        <v>549654.65</v>
      </c>
      <c r="P75" s="101">
        <v>507642.5</v>
      </c>
    </row>
    <row r="76" spans="2:16">
      <c r="B76" s="80"/>
      <c r="C76" s="22" t="s">
        <v>129</v>
      </c>
      <c r="D76" s="101">
        <f t="shared" si="23"/>
        <v>6606381.0499999998</v>
      </c>
      <c r="E76" s="101">
        <v>301856.65000000002</v>
      </c>
      <c r="F76" s="101">
        <v>438750.06</v>
      </c>
      <c r="G76" s="101">
        <v>425860.08999999997</v>
      </c>
      <c r="H76" s="101">
        <v>698550.58</v>
      </c>
      <c r="I76" s="101">
        <v>660432.74</v>
      </c>
      <c r="J76" s="101">
        <v>725169.07000000007</v>
      </c>
      <c r="K76" s="101">
        <v>921336.84000000008</v>
      </c>
      <c r="L76" s="101">
        <v>656741.63</v>
      </c>
      <c r="M76" s="101">
        <v>612677.32000000007</v>
      </c>
      <c r="N76" s="101">
        <v>483362.22</v>
      </c>
      <c r="O76" s="101">
        <v>354477.01</v>
      </c>
      <c r="P76" s="101">
        <v>327166.84000000003</v>
      </c>
    </row>
    <row r="77" spans="2:16">
      <c r="B77" s="80"/>
      <c r="C77" s="22" t="s">
        <v>122</v>
      </c>
      <c r="D77" s="101">
        <f t="shared" si="23"/>
        <v>11156732.82</v>
      </c>
      <c r="E77" s="101">
        <v>489174.68999999994</v>
      </c>
      <c r="F77" s="101">
        <v>714989.19000000006</v>
      </c>
      <c r="G77" s="101">
        <v>739973.86999999988</v>
      </c>
      <c r="H77" s="101">
        <v>1083872.53</v>
      </c>
      <c r="I77" s="101">
        <v>1085744.3799999999</v>
      </c>
      <c r="J77" s="101">
        <v>1222812.55</v>
      </c>
      <c r="K77" s="101">
        <v>1562824.79</v>
      </c>
      <c r="L77" s="101">
        <v>1243014.95</v>
      </c>
      <c r="M77" s="101">
        <v>1038925.78</v>
      </c>
      <c r="N77" s="101">
        <v>865784.5</v>
      </c>
      <c r="O77" s="101">
        <v>583160.76</v>
      </c>
      <c r="P77" s="101">
        <v>526454.82999999996</v>
      </c>
    </row>
    <row r="78" spans="2:16">
      <c r="B78" s="80"/>
      <c r="C78" s="22" t="s">
        <v>119</v>
      </c>
      <c r="D78" s="101">
        <f t="shared" si="23"/>
        <v>9202430.120000001</v>
      </c>
      <c r="E78" s="101">
        <v>1092747.32</v>
      </c>
      <c r="F78" s="101">
        <v>948853</v>
      </c>
      <c r="G78" s="101">
        <v>1178112.8599999999</v>
      </c>
      <c r="H78" s="101">
        <v>737654.88</v>
      </c>
      <c r="I78" s="101">
        <v>600804.79</v>
      </c>
      <c r="J78" s="101">
        <v>795912.63</v>
      </c>
      <c r="K78" s="101">
        <v>650276.77</v>
      </c>
      <c r="L78" s="101">
        <v>589381.87</v>
      </c>
      <c r="M78" s="101">
        <v>596216.81999999995</v>
      </c>
      <c r="N78" s="101">
        <v>572548.59</v>
      </c>
      <c r="O78" s="101">
        <v>660327.13</v>
      </c>
      <c r="P78" s="101">
        <v>779593.46</v>
      </c>
    </row>
    <row r="79" spans="2:16">
      <c r="B79" s="80"/>
      <c r="C79" s="23" t="s">
        <v>20</v>
      </c>
      <c r="D79" s="101">
        <f t="shared" si="23"/>
        <v>6476277.1299999999</v>
      </c>
      <c r="E79" s="101">
        <v>850342.09000000008</v>
      </c>
      <c r="F79" s="101">
        <v>928721.39999999991</v>
      </c>
      <c r="G79" s="101">
        <v>633802.72</v>
      </c>
      <c r="H79" s="101">
        <v>583175.47</v>
      </c>
      <c r="I79" s="101">
        <v>251913.22</v>
      </c>
      <c r="J79" s="101">
        <v>272113.2</v>
      </c>
      <c r="K79" s="101">
        <v>406060.57</v>
      </c>
      <c r="L79" s="101">
        <v>419339.68</v>
      </c>
      <c r="M79" s="101">
        <v>296498.76</v>
      </c>
      <c r="N79" s="101">
        <v>464970.4</v>
      </c>
      <c r="O79" s="101">
        <v>591302.03</v>
      </c>
      <c r="P79" s="101">
        <v>778037.59</v>
      </c>
    </row>
    <row r="80" spans="2:16">
      <c r="B80" s="80"/>
      <c r="C80" s="23" t="s">
        <v>21</v>
      </c>
      <c r="D80" s="101">
        <f t="shared" si="23"/>
        <v>9861256.6099999994</v>
      </c>
      <c r="E80" s="101">
        <v>1271229.25</v>
      </c>
      <c r="F80" s="101">
        <v>1297120.76</v>
      </c>
      <c r="G80" s="101">
        <v>953499.26</v>
      </c>
      <c r="H80" s="101">
        <v>859231.64999999991</v>
      </c>
      <c r="I80" s="101">
        <v>375009.74</v>
      </c>
      <c r="J80" s="101">
        <v>458378.09</v>
      </c>
      <c r="K80" s="101">
        <v>792239.66999999993</v>
      </c>
      <c r="L80" s="101">
        <v>701914.14999999991</v>
      </c>
      <c r="M80" s="101">
        <v>481482.91000000003</v>
      </c>
      <c r="N80" s="101">
        <v>650128.10000000009</v>
      </c>
      <c r="O80" s="101">
        <v>895520.32</v>
      </c>
      <c r="P80" s="101">
        <v>1125502.71</v>
      </c>
    </row>
    <row r="81" spans="2:16">
      <c r="B81" s="80"/>
      <c r="C81" s="23" t="s">
        <v>97</v>
      </c>
      <c r="D81" s="101">
        <f t="shared" si="23"/>
        <v>16713411.930000002</v>
      </c>
      <c r="E81" s="101">
        <v>1167300.9300000002</v>
      </c>
      <c r="F81" s="101">
        <v>1743470.13</v>
      </c>
      <c r="G81" s="101">
        <v>1732470.6400000001</v>
      </c>
      <c r="H81" s="101">
        <v>1596215.92</v>
      </c>
      <c r="I81" s="101">
        <v>819910.13</v>
      </c>
      <c r="J81" s="101">
        <v>650102.42999999993</v>
      </c>
      <c r="K81" s="101">
        <v>1587559.97</v>
      </c>
      <c r="L81" s="101">
        <v>1484912.47</v>
      </c>
      <c r="M81" s="101">
        <v>1386809.42</v>
      </c>
      <c r="N81" s="101">
        <v>1248211.55</v>
      </c>
      <c r="O81" s="101">
        <v>1567286.87</v>
      </c>
      <c r="P81" s="101">
        <v>1729161.4700000002</v>
      </c>
    </row>
    <row r="82" spans="2:16">
      <c r="B82" s="80"/>
      <c r="C82" s="23" t="s">
        <v>22</v>
      </c>
      <c r="D82" s="101">
        <f t="shared" si="23"/>
        <v>9838362.4299999978</v>
      </c>
      <c r="E82" s="101">
        <v>516552.29999999993</v>
      </c>
      <c r="F82" s="101">
        <v>996624.39999999991</v>
      </c>
      <c r="G82" s="101">
        <v>1072000.46</v>
      </c>
      <c r="H82" s="101">
        <v>897110.65</v>
      </c>
      <c r="I82" s="101">
        <v>1099747.8</v>
      </c>
      <c r="J82" s="101">
        <v>1068062.77</v>
      </c>
      <c r="K82" s="101">
        <v>1114112.6600000001</v>
      </c>
      <c r="L82" s="101">
        <v>951073.95</v>
      </c>
      <c r="M82" s="101">
        <v>838387.73</v>
      </c>
      <c r="N82" s="101">
        <v>359226.03</v>
      </c>
      <c r="O82" s="101">
        <v>435412.16999999993</v>
      </c>
      <c r="P82" s="101">
        <v>490051.51</v>
      </c>
    </row>
    <row r="83" spans="2:16">
      <c r="B83" s="80"/>
      <c r="C83" s="23" t="s">
        <v>164</v>
      </c>
      <c r="D83" s="101">
        <f t="shared" si="23"/>
        <v>988878.56999999983</v>
      </c>
      <c r="E83" s="101">
        <v>133729.60999999999</v>
      </c>
      <c r="F83" s="101">
        <v>98556.88</v>
      </c>
      <c r="G83" s="101">
        <v>115839.62</v>
      </c>
      <c r="H83" s="101">
        <v>134711.93</v>
      </c>
      <c r="I83" s="101">
        <v>-12104.380000000019</v>
      </c>
      <c r="J83" s="101">
        <v>80566.290000000008</v>
      </c>
      <c r="K83" s="101">
        <v>115349.92</v>
      </c>
      <c r="L83" s="101">
        <v>104546.6</v>
      </c>
      <c r="M83" s="101">
        <v>85312.97</v>
      </c>
      <c r="N83" s="101">
        <v>32420.97</v>
      </c>
      <c r="O83" s="101">
        <v>48100.34</v>
      </c>
      <c r="P83" s="101">
        <v>51847.820000000007</v>
      </c>
    </row>
    <row r="84" spans="2:16">
      <c r="B84" s="80"/>
      <c r="C84" s="23" t="s">
        <v>165</v>
      </c>
      <c r="D84" s="101">
        <f t="shared" si="23"/>
        <v>989983.34000000008</v>
      </c>
      <c r="E84" s="101">
        <v>132919.49</v>
      </c>
      <c r="F84" s="101">
        <v>97334.14</v>
      </c>
      <c r="G84" s="101">
        <v>114160.49</v>
      </c>
      <c r="H84" s="101">
        <v>138929.45000000001</v>
      </c>
      <c r="I84" s="101">
        <v>-14603.01999999999</v>
      </c>
      <c r="J84" s="101">
        <v>80788.87</v>
      </c>
      <c r="K84" s="101">
        <v>114403.95</v>
      </c>
      <c r="L84" s="101">
        <v>110612.17</v>
      </c>
      <c r="M84" s="101">
        <v>98824.56</v>
      </c>
      <c r="N84" s="101">
        <v>39167.86</v>
      </c>
      <c r="O84" s="101">
        <v>38159.019999999997</v>
      </c>
      <c r="P84" s="101">
        <v>39286.36</v>
      </c>
    </row>
    <row r="85" spans="2:16">
      <c r="B85" s="80"/>
      <c r="C85" s="23" t="s">
        <v>166</v>
      </c>
      <c r="D85" s="101">
        <f t="shared" si="23"/>
        <v>985977.65000000026</v>
      </c>
      <c r="E85" s="101">
        <v>135645.12</v>
      </c>
      <c r="F85" s="101">
        <v>94440.87</v>
      </c>
      <c r="G85" s="101">
        <v>105080.37</v>
      </c>
      <c r="H85" s="101">
        <v>135584.29999999999</v>
      </c>
      <c r="I85" s="101">
        <v>-12785.469999999972</v>
      </c>
      <c r="J85" s="101">
        <v>77785.98000000001</v>
      </c>
      <c r="K85" s="101">
        <v>110891.93</v>
      </c>
      <c r="L85" s="101">
        <v>103403.31</v>
      </c>
      <c r="M85" s="101">
        <v>95372.06</v>
      </c>
      <c r="N85" s="101">
        <v>40730.15</v>
      </c>
      <c r="O85" s="101">
        <v>48390.020000000004</v>
      </c>
      <c r="P85" s="101">
        <v>51439.009999999995</v>
      </c>
    </row>
    <row r="86" spans="2:16">
      <c r="B86" s="80"/>
      <c r="C86" s="23" t="s">
        <v>167</v>
      </c>
      <c r="D86" s="101">
        <f t="shared" si="23"/>
        <v>990236.39999999991</v>
      </c>
      <c r="E86" s="101">
        <v>140273.78999999998</v>
      </c>
      <c r="F86" s="101">
        <v>92468.56</v>
      </c>
      <c r="G86" s="101">
        <v>108207.96</v>
      </c>
      <c r="H86" s="101">
        <v>139152.38</v>
      </c>
      <c r="I86" s="101">
        <v>-20258.619999999995</v>
      </c>
      <c r="J86" s="101">
        <v>77992.78</v>
      </c>
      <c r="K86" s="101">
        <v>110345.82</v>
      </c>
      <c r="L86" s="101">
        <v>101442.82999999999</v>
      </c>
      <c r="M86" s="101">
        <v>97331.39</v>
      </c>
      <c r="N86" s="101">
        <v>41895.83</v>
      </c>
      <c r="O86" s="101">
        <v>49042.69</v>
      </c>
      <c r="P86" s="101">
        <v>52340.990000000005</v>
      </c>
    </row>
    <row r="87" spans="2:16">
      <c r="B87" s="80"/>
      <c r="C87" s="23" t="s">
        <v>133</v>
      </c>
      <c r="D87" s="101">
        <f t="shared" si="23"/>
        <v>3906708.1999999997</v>
      </c>
      <c r="E87" s="101">
        <v>112318.57</v>
      </c>
      <c r="F87" s="101">
        <v>238934.21</v>
      </c>
      <c r="G87" s="101">
        <v>255392.69</v>
      </c>
      <c r="H87" s="101">
        <v>422306</v>
      </c>
      <c r="I87" s="101">
        <v>431713.01</v>
      </c>
      <c r="J87" s="101">
        <v>450834.77</v>
      </c>
      <c r="K87" s="101">
        <v>584053.79</v>
      </c>
      <c r="L87" s="101">
        <v>461925.97</v>
      </c>
      <c r="M87" s="101">
        <v>305349.46999999997</v>
      </c>
      <c r="N87" s="101">
        <v>279693.64</v>
      </c>
      <c r="O87" s="101">
        <v>188549.97999999998</v>
      </c>
      <c r="P87" s="101">
        <v>175636.1</v>
      </c>
    </row>
    <row r="88" spans="2:16">
      <c r="B88" s="80"/>
      <c r="C88" s="23" t="s">
        <v>127</v>
      </c>
      <c r="D88" s="101">
        <f t="shared" si="23"/>
        <v>8222354.2400000002</v>
      </c>
      <c r="E88" s="101">
        <v>660171.06000000006</v>
      </c>
      <c r="F88" s="101">
        <v>923065.09999999986</v>
      </c>
      <c r="G88" s="101">
        <v>804902.93</v>
      </c>
      <c r="H88" s="101">
        <v>852622.90999999992</v>
      </c>
      <c r="I88" s="101">
        <v>498003.42</v>
      </c>
      <c r="J88" s="101">
        <v>400316.15</v>
      </c>
      <c r="K88" s="101">
        <v>391996.43</v>
      </c>
      <c r="L88" s="101">
        <v>607901.36</v>
      </c>
      <c r="M88" s="101">
        <v>528102.84000000008</v>
      </c>
      <c r="N88" s="101">
        <v>662395.54</v>
      </c>
      <c r="O88" s="101">
        <v>1414603.81</v>
      </c>
      <c r="P88" s="101">
        <v>478272.68999999994</v>
      </c>
    </row>
    <row r="89" spans="2:16">
      <c r="B89" s="80"/>
      <c r="C89" s="23" t="s">
        <v>23</v>
      </c>
      <c r="D89" s="101">
        <f t="shared" ref="D89:D94" si="24">SUM(E89:P89)</f>
        <v>4346764.9000000004</v>
      </c>
      <c r="E89" s="101">
        <v>527614.02</v>
      </c>
      <c r="F89" s="101">
        <v>508532.6</v>
      </c>
      <c r="G89" s="101">
        <v>438552.31000000006</v>
      </c>
      <c r="H89" s="101">
        <v>446459.06</v>
      </c>
      <c r="I89" s="101">
        <v>232899.82</v>
      </c>
      <c r="J89" s="101">
        <v>217934.87</v>
      </c>
      <c r="K89" s="101">
        <v>300016.76</v>
      </c>
      <c r="L89" s="101">
        <v>396749.63</v>
      </c>
      <c r="M89" s="101">
        <v>233151.03999999998</v>
      </c>
      <c r="N89" s="101">
        <v>393701.19</v>
      </c>
      <c r="O89" s="101">
        <v>322223.46000000002</v>
      </c>
      <c r="P89" s="101">
        <v>328930.14</v>
      </c>
    </row>
    <row r="90" spans="2:16">
      <c r="B90" s="80"/>
      <c r="C90" s="23" t="s">
        <v>24</v>
      </c>
      <c r="D90" s="101">
        <f t="shared" ref="D90:D92" si="25">SUM(E90:P90)</f>
        <v>3708896.0500000007</v>
      </c>
      <c r="E90" s="101">
        <v>407788.4</v>
      </c>
      <c r="F90" s="101">
        <v>475213.12</v>
      </c>
      <c r="G90" s="101">
        <v>339231.69</v>
      </c>
      <c r="H90" s="101">
        <v>387268.66000000003</v>
      </c>
      <c r="I90" s="101">
        <v>179879.23</v>
      </c>
      <c r="J90" s="101">
        <v>162400.29999999999</v>
      </c>
      <c r="K90" s="101">
        <v>232800.76</v>
      </c>
      <c r="L90" s="101">
        <v>360320.33</v>
      </c>
      <c r="M90" s="101">
        <v>245156.81</v>
      </c>
      <c r="N90" s="101">
        <v>326157.93</v>
      </c>
      <c r="O90" s="101">
        <v>281511.64</v>
      </c>
      <c r="P90" s="101">
        <v>311167.18</v>
      </c>
    </row>
    <row r="91" spans="2:16">
      <c r="B91" s="80"/>
      <c r="C91" s="23" t="s">
        <v>25</v>
      </c>
      <c r="D91" s="101">
        <f t="shared" si="25"/>
        <v>3016681.3800000004</v>
      </c>
      <c r="E91" s="101">
        <v>422372.11</v>
      </c>
      <c r="F91" s="101">
        <v>118711.54000000001</v>
      </c>
      <c r="G91" s="101">
        <v>193950.73</v>
      </c>
      <c r="H91" s="101">
        <v>242557.7</v>
      </c>
      <c r="I91" s="101">
        <v>257085.11000000002</v>
      </c>
      <c r="J91" s="101">
        <v>233353.09</v>
      </c>
      <c r="K91" s="101">
        <v>195787.86</v>
      </c>
      <c r="L91" s="101">
        <v>263437.53000000003</v>
      </c>
      <c r="M91" s="101">
        <v>93418.82</v>
      </c>
      <c r="N91" s="101">
        <v>259132.14</v>
      </c>
      <c r="O91" s="101">
        <v>457185.32999999996</v>
      </c>
      <c r="P91" s="101">
        <v>279689.42000000004</v>
      </c>
    </row>
    <row r="92" spans="2:16">
      <c r="B92" s="80"/>
      <c r="C92" s="23" t="s">
        <v>144</v>
      </c>
      <c r="D92" s="101">
        <f t="shared" si="25"/>
        <v>1873552.84</v>
      </c>
      <c r="E92" s="101">
        <v>82830.05</v>
      </c>
      <c r="F92" s="101">
        <v>146646.29</v>
      </c>
      <c r="G92" s="101">
        <v>183034.23</v>
      </c>
      <c r="H92" s="101">
        <v>152465.54999999999</v>
      </c>
      <c r="I92" s="101">
        <v>166709.03</v>
      </c>
      <c r="J92" s="101">
        <v>186039.85</v>
      </c>
      <c r="K92" s="101">
        <v>300836.92</v>
      </c>
      <c r="L92" s="101">
        <v>291602.48</v>
      </c>
      <c r="M92" s="101">
        <v>165855.54999999999</v>
      </c>
      <c r="N92" s="101">
        <v>98968.31</v>
      </c>
      <c r="O92" s="101">
        <v>83656.639999999999</v>
      </c>
      <c r="P92" s="101">
        <v>14907.940000000002</v>
      </c>
    </row>
    <row r="93" spans="2:16">
      <c r="B93" s="80"/>
      <c r="C93" s="23" t="s">
        <v>145</v>
      </c>
      <c r="D93" s="101">
        <f t="shared" si="24"/>
        <v>1679506.66</v>
      </c>
      <c r="E93" s="101">
        <v>86240.16</v>
      </c>
      <c r="F93" s="101">
        <v>140605.21000000002</v>
      </c>
      <c r="G93" s="101">
        <v>175534.24</v>
      </c>
      <c r="H93" s="101">
        <v>107596.08</v>
      </c>
      <c r="I93" s="101">
        <v>160119.11000000002</v>
      </c>
      <c r="J93" s="101">
        <v>161720.06</v>
      </c>
      <c r="K93" s="101">
        <v>228217.52000000002</v>
      </c>
      <c r="L93" s="101">
        <v>191383.34999999998</v>
      </c>
      <c r="M93" s="101">
        <v>177987.46</v>
      </c>
      <c r="N93" s="101">
        <v>153420.75</v>
      </c>
      <c r="O93" s="101">
        <v>96600.920000000013</v>
      </c>
      <c r="P93" s="101">
        <v>81.80000000000291</v>
      </c>
    </row>
    <row r="94" spans="2:16">
      <c r="B94" s="80"/>
      <c r="C94" s="23" t="s">
        <v>146</v>
      </c>
      <c r="D94" s="101">
        <f t="shared" si="24"/>
        <v>1929319.3499999999</v>
      </c>
      <c r="E94" s="101">
        <v>77700.62999999999</v>
      </c>
      <c r="F94" s="101">
        <v>143235.74</v>
      </c>
      <c r="G94" s="101">
        <v>178779.53999999998</v>
      </c>
      <c r="H94" s="101">
        <v>168864.16999999998</v>
      </c>
      <c r="I94" s="101">
        <v>172880.53</v>
      </c>
      <c r="J94" s="101">
        <v>186337.7</v>
      </c>
      <c r="K94" s="101">
        <v>299279.15999999997</v>
      </c>
      <c r="L94" s="101">
        <v>278439.98</v>
      </c>
      <c r="M94" s="101">
        <v>188322.92</v>
      </c>
      <c r="N94" s="101">
        <v>111331.73</v>
      </c>
      <c r="O94" s="101">
        <v>63512.899999999994</v>
      </c>
      <c r="P94" s="101">
        <v>60634.350000000006</v>
      </c>
    </row>
    <row r="95" spans="2:16">
      <c r="B95" s="80"/>
      <c r="C95" s="23" t="s">
        <v>224</v>
      </c>
      <c r="D95" s="101">
        <f t="shared" ref="D95" si="26">SUM(E95:P95)</f>
        <v>-935429.13</v>
      </c>
      <c r="E95" s="101">
        <v>0</v>
      </c>
      <c r="F95" s="101">
        <v>0</v>
      </c>
      <c r="G95" s="101">
        <v>0</v>
      </c>
      <c r="H95" s="101">
        <v>0</v>
      </c>
      <c r="I95" s="101">
        <v>0</v>
      </c>
      <c r="J95" s="101">
        <v>0</v>
      </c>
      <c r="K95" s="101">
        <v>0</v>
      </c>
      <c r="L95" s="101">
        <v>0</v>
      </c>
      <c r="M95" s="101">
        <v>0</v>
      </c>
      <c r="N95" s="101">
        <v>0</v>
      </c>
      <c r="O95" s="101">
        <v>0</v>
      </c>
      <c r="P95" s="101">
        <v>-935429.13</v>
      </c>
    </row>
    <row r="96" spans="2:16">
      <c r="B96" s="80"/>
      <c r="C96" s="23" t="s">
        <v>26</v>
      </c>
      <c r="D96" s="101">
        <f t="shared" si="23"/>
        <v>2830252.44</v>
      </c>
      <c r="E96" s="101">
        <v>217463.22999999998</v>
      </c>
      <c r="F96" s="101">
        <v>269184.19</v>
      </c>
      <c r="G96" s="101">
        <v>171258.69</v>
      </c>
      <c r="H96" s="101">
        <v>188735.53999999998</v>
      </c>
      <c r="I96" s="101">
        <v>152942.65</v>
      </c>
      <c r="J96" s="101">
        <v>187034.28</v>
      </c>
      <c r="K96" s="101">
        <v>324054.45999999996</v>
      </c>
      <c r="L96" s="101">
        <v>273109.56</v>
      </c>
      <c r="M96" s="101">
        <v>281095.43</v>
      </c>
      <c r="N96" s="101">
        <v>233176.03</v>
      </c>
      <c r="O96" s="101">
        <v>228908.18</v>
      </c>
      <c r="P96" s="101">
        <v>303290.2</v>
      </c>
    </row>
    <row r="97" spans="1:16">
      <c r="B97" s="80"/>
      <c r="C97" s="22" t="s">
        <v>98</v>
      </c>
      <c r="D97" s="101">
        <f t="shared" si="23"/>
        <v>21387867.07</v>
      </c>
      <c r="E97" s="101">
        <v>2549034.56</v>
      </c>
      <c r="F97" s="101">
        <v>3150773.09</v>
      </c>
      <c r="G97" s="101">
        <v>2584570.17</v>
      </c>
      <c r="H97" s="101">
        <v>1805039.81</v>
      </c>
      <c r="I97" s="101">
        <v>2757284.69</v>
      </c>
      <c r="J97" s="101">
        <v>2836641.6</v>
      </c>
      <c r="K97" s="101">
        <v>2944561.85</v>
      </c>
      <c r="L97" s="101">
        <v>2759961.3</v>
      </c>
      <c r="M97" s="101">
        <v>0</v>
      </c>
      <c r="N97" s="101">
        <v>0</v>
      </c>
      <c r="O97" s="101">
        <v>0</v>
      </c>
      <c r="P97" s="101">
        <v>0</v>
      </c>
    </row>
    <row r="98" spans="1:16">
      <c r="B98" s="80"/>
      <c r="C98" s="22" t="s">
        <v>135</v>
      </c>
      <c r="D98" s="101">
        <f t="shared" si="23"/>
        <v>7504295.1900000004</v>
      </c>
      <c r="E98" s="101">
        <v>259471.59</v>
      </c>
      <c r="F98" s="101">
        <v>471452.95999999996</v>
      </c>
      <c r="G98" s="101">
        <v>673171.1</v>
      </c>
      <c r="H98" s="101">
        <v>788191.52</v>
      </c>
      <c r="I98" s="101">
        <v>629809.31000000006</v>
      </c>
      <c r="J98" s="101">
        <v>790235.34000000008</v>
      </c>
      <c r="K98" s="101">
        <v>1007077.91</v>
      </c>
      <c r="L98" s="101">
        <v>934191.81</v>
      </c>
      <c r="M98" s="101">
        <v>768543.95000000007</v>
      </c>
      <c r="N98" s="101">
        <v>580020.22</v>
      </c>
      <c r="O98" s="101">
        <v>344551.8</v>
      </c>
      <c r="P98" s="101">
        <v>257577.68</v>
      </c>
    </row>
    <row r="99" spans="1:16">
      <c r="B99" s="80"/>
      <c r="C99" s="22" t="s">
        <v>27</v>
      </c>
      <c r="D99" s="101">
        <f t="shared" si="23"/>
        <v>144979.42000000001</v>
      </c>
      <c r="E99" s="101">
        <v>91603.709999999992</v>
      </c>
      <c r="F99" s="101">
        <v>0</v>
      </c>
      <c r="G99" s="101">
        <v>0</v>
      </c>
      <c r="H99" s="101">
        <v>0</v>
      </c>
      <c r="I99" s="101">
        <v>0</v>
      </c>
      <c r="J99" s="101">
        <v>0</v>
      </c>
      <c r="K99" s="101">
        <v>22987.03</v>
      </c>
      <c r="L99" s="101">
        <v>0</v>
      </c>
      <c r="M99" s="101">
        <v>0</v>
      </c>
      <c r="N99" s="101">
        <v>4055.88</v>
      </c>
      <c r="O99" s="101">
        <v>21038.16</v>
      </c>
      <c r="P99" s="101">
        <v>5294.64</v>
      </c>
    </row>
    <row r="100" spans="1:16">
      <c r="B100" s="80"/>
      <c r="C100" s="22" t="s">
        <v>132</v>
      </c>
      <c r="D100" s="101">
        <f t="shared" si="23"/>
        <v>8572958.6500000004</v>
      </c>
      <c r="E100" s="101">
        <v>368679.86</v>
      </c>
      <c r="F100" s="101">
        <v>479812.89</v>
      </c>
      <c r="G100" s="101">
        <v>623629.24</v>
      </c>
      <c r="H100" s="101">
        <v>977382.38</v>
      </c>
      <c r="I100" s="101">
        <v>780197.73</v>
      </c>
      <c r="J100" s="101">
        <v>835422.14</v>
      </c>
      <c r="K100" s="101">
        <v>1220337.97</v>
      </c>
      <c r="L100" s="101">
        <v>932622.57000000007</v>
      </c>
      <c r="M100" s="101">
        <v>832061.35</v>
      </c>
      <c r="N100" s="101">
        <v>594645.38</v>
      </c>
      <c r="O100" s="101">
        <v>502938.69</v>
      </c>
      <c r="P100" s="101">
        <v>425228.45</v>
      </c>
    </row>
    <row r="101" spans="1:16">
      <c r="B101" s="80"/>
      <c r="C101" s="22" t="s">
        <v>99</v>
      </c>
      <c r="D101" s="101">
        <f t="shared" si="23"/>
        <v>1623382.1400000001</v>
      </c>
      <c r="E101" s="101">
        <v>85200.99</v>
      </c>
      <c r="F101" s="101">
        <v>175112.14</v>
      </c>
      <c r="G101" s="101">
        <v>147291.50999999998</v>
      </c>
      <c r="H101" s="101">
        <v>159145.09</v>
      </c>
      <c r="I101" s="101">
        <v>192596.63</v>
      </c>
      <c r="J101" s="101">
        <v>186397.75</v>
      </c>
      <c r="K101" s="101">
        <v>138869.63</v>
      </c>
      <c r="L101" s="101">
        <v>205008.80000000002</v>
      </c>
      <c r="M101" s="101">
        <v>134649.75</v>
      </c>
      <c r="N101" s="101">
        <v>68281.86</v>
      </c>
      <c r="O101" s="101">
        <v>65375.850000000006</v>
      </c>
      <c r="P101" s="101">
        <v>65452.14</v>
      </c>
    </row>
    <row r="102" spans="1:16">
      <c r="C102" s="22" t="s">
        <v>121</v>
      </c>
      <c r="D102" s="101">
        <f t="shared" si="23"/>
        <v>6115122.1200000001</v>
      </c>
      <c r="E102" s="101">
        <v>208109.69</v>
      </c>
      <c r="F102" s="101">
        <v>345762.81000000006</v>
      </c>
      <c r="G102" s="101">
        <v>374733.22000000003</v>
      </c>
      <c r="H102" s="101">
        <v>538183.86</v>
      </c>
      <c r="I102" s="101">
        <v>595198.52</v>
      </c>
      <c r="J102" s="101">
        <v>637927.02</v>
      </c>
      <c r="K102" s="101">
        <v>850960.23</v>
      </c>
      <c r="L102" s="101">
        <v>724158.77</v>
      </c>
      <c r="M102" s="101">
        <v>639097.99</v>
      </c>
      <c r="N102" s="101">
        <v>556535.53</v>
      </c>
      <c r="O102" s="101">
        <v>335196.55</v>
      </c>
      <c r="P102" s="101">
        <v>309257.93</v>
      </c>
    </row>
    <row r="103" spans="1:16">
      <c r="C103" s="22" t="s">
        <v>120</v>
      </c>
      <c r="D103" s="101">
        <f t="shared" si="23"/>
        <v>11096176.570000002</v>
      </c>
      <c r="E103" s="101">
        <v>399011.85</v>
      </c>
      <c r="F103" s="101">
        <v>661579.90999999992</v>
      </c>
      <c r="G103" s="101">
        <v>738175.05</v>
      </c>
      <c r="H103" s="101">
        <v>1107519.29</v>
      </c>
      <c r="I103" s="101">
        <v>1117004.45</v>
      </c>
      <c r="J103" s="101">
        <v>1177971.27</v>
      </c>
      <c r="K103" s="101">
        <v>1719259.26</v>
      </c>
      <c r="L103" s="101">
        <v>973890.41999999993</v>
      </c>
      <c r="M103" s="101">
        <v>1173966.73</v>
      </c>
      <c r="N103" s="101">
        <v>895103.22</v>
      </c>
      <c r="O103" s="101">
        <v>626032.80000000005</v>
      </c>
      <c r="P103" s="101">
        <v>506662.31999999995</v>
      </c>
    </row>
    <row r="104" spans="1:16">
      <c r="B104" s="50"/>
      <c r="C104" s="64"/>
      <c r="D104" s="101"/>
      <c r="E104" s="101"/>
      <c r="F104" s="101"/>
      <c r="G104" s="101"/>
      <c r="H104" s="101"/>
      <c r="I104" s="101"/>
      <c r="J104" s="101"/>
      <c r="K104" s="101"/>
      <c r="L104" s="101"/>
      <c r="M104" s="101"/>
      <c r="N104" s="101"/>
      <c r="O104" s="101"/>
      <c r="P104" s="101"/>
    </row>
    <row r="105" spans="1:16">
      <c r="C105" s="66" t="s">
        <v>100</v>
      </c>
      <c r="D105" s="103">
        <f>SUM(E105:P105)</f>
        <v>313786062.40606797</v>
      </c>
      <c r="E105" s="100">
        <f t="shared" ref="E105:P105" si="27">SUM(E59:E103)</f>
        <v>19997886.579384804</v>
      </c>
      <c r="F105" s="100">
        <f t="shared" si="27"/>
        <v>25032285.729981825</v>
      </c>
      <c r="G105" s="100">
        <f t="shared" si="27"/>
        <v>25225213.900343124</v>
      </c>
      <c r="H105" s="100">
        <f t="shared" si="27"/>
        <v>29413169.28062579</v>
      </c>
      <c r="I105" s="100">
        <f t="shared" si="27"/>
        <v>27660566.995741155</v>
      </c>
      <c r="J105" s="100">
        <f t="shared" si="27"/>
        <v>29720612.809968628</v>
      </c>
      <c r="K105" s="100">
        <f t="shared" si="27"/>
        <v>35781766.162599593</v>
      </c>
      <c r="L105" s="100">
        <f t="shared" si="27"/>
        <v>31496169.274589993</v>
      </c>
      <c r="M105" s="100">
        <f t="shared" si="27"/>
        <v>24874079.334319994</v>
      </c>
      <c r="N105" s="100">
        <f t="shared" si="27"/>
        <v>22710476.870306842</v>
      </c>
      <c r="O105" s="100">
        <f t="shared" si="27"/>
        <v>19458763.505475808</v>
      </c>
      <c r="P105" s="100">
        <f t="shared" si="27"/>
        <v>22415071.962730408</v>
      </c>
    </row>
    <row r="106" spans="1:16">
      <c r="B106" s="50"/>
      <c r="C106" s="50"/>
      <c r="D106" s="100"/>
      <c r="E106" s="100"/>
      <c r="F106" s="100"/>
      <c r="G106" s="100"/>
      <c r="H106" s="100"/>
      <c r="I106" s="100"/>
      <c r="J106" s="100"/>
      <c r="K106" s="100"/>
      <c r="L106" s="100"/>
      <c r="M106" s="100"/>
      <c r="N106" s="100"/>
      <c r="O106" s="100"/>
      <c r="P106" s="100"/>
    </row>
    <row r="107" spans="1:16">
      <c r="A107" s="66"/>
      <c r="B107" s="66" t="s">
        <v>28</v>
      </c>
      <c r="C107" s="50"/>
      <c r="D107" s="100"/>
      <c r="E107" s="100"/>
      <c r="F107" s="100"/>
      <c r="G107" s="100"/>
      <c r="H107" s="100"/>
      <c r="I107" s="100"/>
      <c r="J107" s="100"/>
      <c r="K107" s="100"/>
      <c r="L107" s="100"/>
      <c r="M107" s="100"/>
      <c r="N107" s="100"/>
      <c r="O107" s="100"/>
      <c r="P107" s="100"/>
    </row>
    <row r="108" spans="1:16">
      <c r="A108" s="66"/>
      <c r="C108" s="62" t="s">
        <v>101</v>
      </c>
      <c r="D108" s="101">
        <f t="shared" ref="D108:D109" si="28">SUM(E108:P108)</f>
        <v>5867410.580000001</v>
      </c>
      <c r="E108" s="101">
        <v>180903.78</v>
      </c>
      <c r="F108" s="101">
        <v>180903.78</v>
      </c>
      <c r="G108" s="101">
        <v>180903.78</v>
      </c>
      <c r="H108" s="101">
        <v>528358.62</v>
      </c>
      <c r="I108" s="101">
        <v>180903.78</v>
      </c>
      <c r="J108" s="101">
        <v>1703226.6800000002</v>
      </c>
      <c r="K108" s="101">
        <v>485368.36</v>
      </c>
      <c r="L108" s="101">
        <v>485368.36</v>
      </c>
      <c r="M108" s="101">
        <v>485368.36</v>
      </c>
      <c r="N108" s="101">
        <v>485368.36</v>
      </c>
      <c r="O108" s="101">
        <v>485368.36</v>
      </c>
      <c r="P108" s="101">
        <v>485368.36</v>
      </c>
    </row>
    <row r="109" spans="1:16">
      <c r="A109" s="66"/>
      <c r="B109" s="66"/>
      <c r="C109" s="62" t="s">
        <v>29</v>
      </c>
      <c r="D109" s="101">
        <f t="shared" si="28"/>
        <v>-21016616.330000002</v>
      </c>
      <c r="E109" s="101">
        <v>-1505432.22</v>
      </c>
      <c r="F109" s="101">
        <v>-1505432.22</v>
      </c>
      <c r="G109" s="101">
        <v>-1505432.22</v>
      </c>
      <c r="H109" s="101">
        <v>-1505432.22</v>
      </c>
      <c r="I109" s="101">
        <v>-1505432.22</v>
      </c>
      <c r="J109" s="101">
        <v>-2846991.17</v>
      </c>
      <c r="K109" s="101">
        <v>-1773744.01</v>
      </c>
      <c r="L109" s="101">
        <v>-1773744.01</v>
      </c>
      <c r="M109" s="101">
        <v>-1773744.01</v>
      </c>
      <c r="N109" s="101">
        <v>-1773744.01</v>
      </c>
      <c r="O109" s="101">
        <v>-1773744.01</v>
      </c>
      <c r="P109" s="101">
        <v>-1773744.01</v>
      </c>
    </row>
    <row r="110" spans="1:16">
      <c r="A110" s="66"/>
      <c r="B110" s="66"/>
      <c r="D110" s="102"/>
      <c r="E110" s="102"/>
      <c r="F110" s="102"/>
      <c r="G110" s="102"/>
      <c r="H110" s="102"/>
      <c r="I110" s="102"/>
      <c r="J110" s="102"/>
      <c r="K110" s="102"/>
      <c r="L110" s="102"/>
      <c r="M110" s="102"/>
      <c r="N110" s="102"/>
      <c r="O110" s="102"/>
      <c r="P110" s="102"/>
    </row>
    <row r="111" spans="1:16">
      <c r="A111" s="66"/>
      <c r="C111" s="66" t="s">
        <v>102</v>
      </c>
      <c r="D111" s="103">
        <f>SUM(E111:P111)</f>
        <v>-15149205.750000002</v>
      </c>
      <c r="E111" s="100">
        <f t="shared" ref="E111:P111" si="29">SUM(E108:E109)</f>
        <v>-1324528.44</v>
      </c>
      <c r="F111" s="100">
        <f t="shared" si="29"/>
        <v>-1324528.44</v>
      </c>
      <c r="G111" s="100">
        <f t="shared" si="29"/>
        <v>-1324528.44</v>
      </c>
      <c r="H111" s="100">
        <f t="shared" ref="H111:J111" si="30">SUM(H108:H109)</f>
        <v>-977073.6</v>
      </c>
      <c r="I111" s="100">
        <f t="shared" si="30"/>
        <v>-1324528.44</v>
      </c>
      <c r="J111" s="100">
        <f t="shared" si="30"/>
        <v>-1143764.4899999998</v>
      </c>
      <c r="K111" s="100">
        <f t="shared" si="29"/>
        <v>-1288375.6499999999</v>
      </c>
      <c r="L111" s="100">
        <f t="shared" si="29"/>
        <v>-1288375.6499999999</v>
      </c>
      <c r="M111" s="100">
        <f t="shared" si="29"/>
        <v>-1288375.6499999999</v>
      </c>
      <c r="N111" s="100">
        <f t="shared" si="29"/>
        <v>-1288375.6499999999</v>
      </c>
      <c r="O111" s="100">
        <f t="shared" si="29"/>
        <v>-1288375.6499999999</v>
      </c>
      <c r="P111" s="100">
        <f t="shared" si="29"/>
        <v>-1288375.6499999999</v>
      </c>
    </row>
    <row r="112" spans="1:16">
      <c r="A112" s="66"/>
      <c r="B112" s="66"/>
      <c r="C112" s="64"/>
      <c r="D112" s="118" t="s">
        <v>85</v>
      </c>
      <c r="E112" s="118" t="s">
        <v>85</v>
      </c>
      <c r="F112" s="118" t="s">
        <v>85</v>
      </c>
      <c r="G112" s="118" t="s">
        <v>85</v>
      </c>
      <c r="H112" s="118" t="s">
        <v>85</v>
      </c>
      <c r="I112" s="118" t="s">
        <v>85</v>
      </c>
      <c r="J112" s="118" t="s">
        <v>85</v>
      </c>
      <c r="K112" s="118" t="s">
        <v>85</v>
      </c>
      <c r="L112" s="118" t="s">
        <v>85</v>
      </c>
      <c r="M112" s="118" t="s">
        <v>85</v>
      </c>
      <c r="N112" s="118" t="s">
        <v>85</v>
      </c>
      <c r="O112" s="118" t="s">
        <v>85</v>
      </c>
      <c r="P112" s="118" t="s">
        <v>85</v>
      </c>
    </row>
    <row r="113" spans="1:16">
      <c r="A113" s="66"/>
      <c r="B113" s="66" t="s">
        <v>30</v>
      </c>
      <c r="C113" s="64"/>
      <c r="D113" s="103">
        <f>SUM(E113:P113)</f>
        <v>516989603.27720606</v>
      </c>
      <c r="E113" s="100">
        <f t="shared" ref="E113:P113" si="31">SUM(E111,E56,E105)</f>
        <v>38274037.579384804</v>
      </c>
      <c r="F113" s="100">
        <f t="shared" si="31"/>
        <v>45471792.079981819</v>
      </c>
      <c r="G113" s="100">
        <f t="shared" si="31"/>
        <v>44327354.471481323</v>
      </c>
      <c r="H113" s="100">
        <f t="shared" si="31"/>
        <v>48612901.930625789</v>
      </c>
      <c r="I113" s="100">
        <f t="shared" si="31"/>
        <v>42581214.565741152</v>
      </c>
      <c r="J113" s="100">
        <f t="shared" si="31"/>
        <v>44944059.879968628</v>
      </c>
      <c r="K113" s="100">
        <f t="shared" si="31"/>
        <v>51750015.922599599</v>
      </c>
      <c r="L113" s="100">
        <f t="shared" si="31"/>
        <v>46401378.884589992</v>
      </c>
      <c r="M113" s="100">
        <f t="shared" si="31"/>
        <v>39192519.564319991</v>
      </c>
      <c r="N113" s="100">
        <f t="shared" si="31"/>
        <v>37262922.750306845</v>
      </c>
      <c r="O113" s="100">
        <f t="shared" si="31"/>
        <v>37932687.585475802</v>
      </c>
      <c r="P113" s="100">
        <f t="shared" si="31"/>
        <v>40238718.062730402</v>
      </c>
    </row>
    <row r="114" spans="1:16">
      <c r="A114" s="66"/>
      <c r="B114" s="66"/>
      <c r="C114" s="50"/>
      <c r="D114" s="107"/>
      <c r="E114" s="107"/>
      <c r="F114" s="107"/>
      <c r="G114" s="107"/>
      <c r="H114" s="107"/>
      <c r="I114" s="107"/>
      <c r="J114" s="107"/>
      <c r="K114" s="107"/>
      <c r="L114" s="107"/>
      <c r="M114" s="107"/>
      <c r="N114" s="107"/>
      <c r="O114" s="107"/>
      <c r="P114" s="107"/>
    </row>
    <row r="115" spans="1:16">
      <c r="A115" s="66"/>
      <c r="B115" s="66" t="s">
        <v>31</v>
      </c>
      <c r="C115" s="50"/>
      <c r="D115" s="107"/>
      <c r="E115" s="107"/>
      <c r="F115" s="107"/>
      <c r="G115" s="107"/>
      <c r="H115" s="107"/>
      <c r="I115" s="107"/>
      <c r="J115" s="107"/>
      <c r="K115" s="107"/>
      <c r="L115" s="107"/>
      <c r="M115" s="107"/>
      <c r="N115" s="107"/>
      <c r="O115" s="107"/>
      <c r="P115" s="107"/>
    </row>
    <row r="116" spans="1:16">
      <c r="A116" s="66"/>
      <c r="B116" s="66"/>
      <c r="C116" s="64" t="s">
        <v>103</v>
      </c>
      <c r="D116" s="101">
        <f t="shared" ref="D116" si="32">SUM(E116:P116)</f>
        <v>0</v>
      </c>
      <c r="E116" s="101">
        <v>0</v>
      </c>
      <c r="F116" s="101">
        <v>0</v>
      </c>
      <c r="G116" s="101">
        <v>0</v>
      </c>
      <c r="H116" s="101">
        <v>0</v>
      </c>
      <c r="I116" s="101">
        <v>0</v>
      </c>
      <c r="J116" s="101">
        <v>0</v>
      </c>
      <c r="K116" s="101">
        <v>0</v>
      </c>
      <c r="L116" s="101">
        <v>0</v>
      </c>
      <c r="M116" s="101">
        <v>0</v>
      </c>
      <c r="N116" s="101">
        <v>0</v>
      </c>
      <c r="O116" s="101">
        <v>0</v>
      </c>
      <c r="P116" s="101">
        <v>0</v>
      </c>
    </row>
    <row r="117" spans="1:16">
      <c r="A117" s="66"/>
      <c r="B117" s="66"/>
      <c r="C117" s="50"/>
      <c r="D117" s="118" t="s">
        <v>85</v>
      </c>
      <c r="E117" s="118" t="s">
        <v>85</v>
      </c>
      <c r="F117" s="118" t="s">
        <v>85</v>
      </c>
      <c r="G117" s="118" t="s">
        <v>85</v>
      </c>
      <c r="H117" s="118" t="s">
        <v>85</v>
      </c>
      <c r="I117" s="118" t="s">
        <v>85</v>
      </c>
      <c r="J117" s="118" t="s">
        <v>85</v>
      </c>
      <c r="K117" s="118" t="s">
        <v>85</v>
      </c>
      <c r="L117" s="118" t="s">
        <v>85</v>
      </c>
      <c r="M117" s="118" t="s">
        <v>85</v>
      </c>
      <c r="N117" s="118" t="s">
        <v>85</v>
      </c>
      <c r="O117" s="118" t="s">
        <v>85</v>
      </c>
      <c r="P117" s="118" t="s">
        <v>85</v>
      </c>
    </row>
    <row r="118" spans="1:16">
      <c r="A118" s="66"/>
      <c r="B118" s="66" t="s">
        <v>32</v>
      </c>
      <c r="C118" s="50"/>
      <c r="D118" s="103">
        <f>SUM(E118:P118)</f>
        <v>0</v>
      </c>
      <c r="E118" s="103">
        <f t="shared" ref="E118:P118" si="33">SUM(E116:E116)</f>
        <v>0</v>
      </c>
      <c r="F118" s="103">
        <f t="shared" si="33"/>
        <v>0</v>
      </c>
      <c r="G118" s="103">
        <f t="shared" si="33"/>
        <v>0</v>
      </c>
      <c r="H118" s="103">
        <f t="shared" si="33"/>
        <v>0</v>
      </c>
      <c r="I118" s="103">
        <f t="shared" si="33"/>
        <v>0</v>
      </c>
      <c r="J118" s="103">
        <f t="shared" si="33"/>
        <v>0</v>
      </c>
      <c r="K118" s="103">
        <f t="shared" si="33"/>
        <v>0</v>
      </c>
      <c r="L118" s="103">
        <f t="shared" si="33"/>
        <v>0</v>
      </c>
      <c r="M118" s="103">
        <f t="shared" si="33"/>
        <v>0</v>
      </c>
      <c r="N118" s="103">
        <f t="shared" si="33"/>
        <v>0</v>
      </c>
      <c r="O118" s="103">
        <f t="shared" si="33"/>
        <v>0</v>
      </c>
      <c r="P118" s="103">
        <f t="shared" si="33"/>
        <v>0</v>
      </c>
    </row>
    <row r="119" spans="1:16">
      <c r="A119" s="66"/>
      <c r="B119" s="66"/>
      <c r="C119" s="50"/>
      <c r="D119" s="100"/>
      <c r="E119" s="100"/>
      <c r="F119" s="100"/>
      <c r="G119" s="100"/>
      <c r="H119" s="100"/>
      <c r="I119" s="100"/>
      <c r="J119" s="100"/>
      <c r="K119" s="100"/>
      <c r="L119" s="100"/>
      <c r="M119" s="100"/>
      <c r="N119" s="100"/>
      <c r="O119" s="100"/>
      <c r="P119" s="100"/>
    </row>
    <row r="120" spans="1:16">
      <c r="A120" s="66"/>
      <c r="B120" s="66" t="s">
        <v>33</v>
      </c>
      <c r="C120" s="50"/>
      <c r="D120" s="100"/>
      <c r="E120" s="100"/>
      <c r="F120" s="100"/>
      <c r="G120" s="100"/>
      <c r="H120" s="100"/>
      <c r="I120" s="100"/>
      <c r="J120" s="100"/>
      <c r="K120" s="100"/>
      <c r="L120" s="100"/>
      <c r="M120" s="100"/>
      <c r="N120" s="100"/>
      <c r="O120" s="100"/>
      <c r="P120" s="100"/>
    </row>
    <row r="121" spans="1:16">
      <c r="A121" s="66"/>
      <c r="C121" s="14" t="s">
        <v>78</v>
      </c>
      <c r="D121" s="103">
        <f t="shared" ref="D121:D123" si="34">SUM(E121:P121)</f>
        <v>908164114.97000003</v>
      </c>
      <c r="E121" s="100">
        <v>55125798.579999998</v>
      </c>
      <c r="F121" s="100">
        <v>55620575.130000003</v>
      </c>
      <c r="G121" s="100">
        <v>52140804.979999997</v>
      </c>
      <c r="H121" s="100">
        <v>49995122.689999998</v>
      </c>
      <c r="I121" s="100">
        <v>41821887.390000008</v>
      </c>
      <c r="J121" s="100">
        <v>44070432.709999993</v>
      </c>
      <c r="K121" s="100">
        <v>137909379.72999999</v>
      </c>
      <c r="L121" s="100">
        <v>172809180.62000003</v>
      </c>
      <c r="M121" s="100">
        <v>98933701.799999997</v>
      </c>
      <c r="N121" s="100">
        <v>47745019.769999973</v>
      </c>
      <c r="O121" s="100">
        <v>82004556.519999996</v>
      </c>
      <c r="P121" s="100">
        <v>69987655.050000012</v>
      </c>
    </row>
    <row r="122" spans="1:16">
      <c r="A122" s="66"/>
      <c r="B122" s="66"/>
      <c r="C122" s="14" t="s">
        <v>115</v>
      </c>
      <c r="D122" s="101">
        <f t="shared" si="34"/>
        <v>-34967354.550000042</v>
      </c>
      <c r="E122" s="101">
        <v>-30946359.88000001</v>
      </c>
      <c r="F122" s="101">
        <v>6780569.8999999966</v>
      </c>
      <c r="G122" s="101">
        <v>25434731.009999964</v>
      </c>
      <c r="H122" s="101">
        <v>6685224.6300000055</v>
      </c>
      <c r="I122" s="101">
        <v>4002875.5100000026</v>
      </c>
      <c r="J122" s="101">
        <v>2852582.9500000081</v>
      </c>
      <c r="K122" s="101">
        <v>-2326113.6000000024</v>
      </c>
      <c r="L122" s="101">
        <v>-19157198.210000016</v>
      </c>
      <c r="M122" s="101">
        <v>-8933782.5499999914</v>
      </c>
      <c r="N122" s="101">
        <v>-8894760.8499999996</v>
      </c>
      <c r="O122" s="101">
        <v>-6031632.9599999962</v>
      </c>
      <c r="P122" s="101">
        <v>-4433490.5000000009</v>
      </c>
    </row>
    <row r="123" spans="1:16">
      <c r="A123" s="66"/>
      <c r="B123" s="66"/>
      <c r="C123" s="14" t="s">
        <v>116</v>
      </c>
      <c r="D123" s="101">
        <f t="shared" si="34"/>
        <v>52641317.93999999</v>
      </c>
      <c r="E123" s="101">
        <v>4005996.3499999978</v>
      </c>
      <c r="F123" s="101">
        <v>7263935.7899999972</v>
      </c>
      <c r="G123" s="101">
        <v>10724896.420000004</v>
      </c>
      <c r="H123" s="101">
        <v>-92831.569999999891</v>
      </c>
      <c r="I123" s="101">
        <v>4156472.76</v>
      </c>
      <c r="J123" s="101">
        <v>6504213.3700000001</v>
      </c>
      <c r="K123" s="101">
        <v>3447512.1699999981</v>
      </c>
      <c r="L123" s="101">
        <v>-1480794.3300000005</v>
      </c>
      <c r="M123" s="101">
        <v>6928911.8399999999</v>
      </c>
      <c r="N123" s="101">
        <v>6953803.129999999</v>
      </c>
      <c r="O123" s="101">
        <v>1798761.2100000002</v>
      </c>
      <c r="P123" s="101">
        <v>2430440.799999998</v>
      </c>
    </row>
    <row r="124" spans="1:16">
      <c r="A124" s="66"/>
      <c r="B124" s="66"/>
      <c r="C124" s="14"/>
      <c r="D124" s="101"/>
      <c r="E124" s="107"/>
      <c r="F124" s="107"/>
      <c r="G124" s="107"/>
      <c r="H124" s="107"/>
      <c r="I124" s="107"/>
      <c r="J124" s="107"/>
      <c r="K124" s="107"/>
      <c r="L124" s="107"/>
      <c r="M124" s="107"/>
      <c r="N124" s="107"/>
      <c r="O124" s="107"/>
      <c r="P124" s="107"/>
    </row>
    <row r="125" spans="1:16">
      <c r="A125" s="66"/>
      <c r="B125" s="66" t="s">
        <v>33</v>
      </c>
      <c r="C125" s="50"/>
      <c r="D125" s="103">
        <f>SUM(E125:P125)</f>
        <v>925838078.3599999</v>
      </c>
      <c r="E125" s="103">
        <f t="shared" ref="E125:P125" si="35">SUM(E121:E123)</f>
        <v>28185435.049999986</v>
      </c>
      <c r="F125" s="103">
        <f t="shared" si="35"/>
        <v>69665080.819999993</v>
      </c>
      <c r="G125" s="103">
        <f t="shared" si="35"/>
        <v>88300432.409999967</v>
      </c>
      <c r="H125" s="103">
        <f t="shared" ref="H125:J125" si="36">SUM(H121:H123)</f>
        <v>56587515.75</v>
      </c>
      <c r="I125" s="103">
        <f t="shared" si="36"/>
        <v>49981235.660000011</v>
      </c>
      <c r="J125" s="103">
        <f t="shared" si="36"/>
        <v>53427229.030000001</v>
      </c>
      <c r="K125" s="103">
        <f t="shared" ref="K125:M125" si="37">SUM(K121:K123)</f>
        <v>139030778.29999998</v>
      </c>
      <c r="L125" s="103">
        <f t="shared" si="37"/>
        <v>152171188.08000001</v>
      </c>
      <c r="M125" s="103">
        <f t="shared" si="37"/>
        <v>96928831.090000004</v>
      </c>
      <c r="N125" s="103">
        <f t="shared" si="35"/>
        <v>45804062.049999967</v>
      </c>
      <c r="O125" s="103">
        <f t="shared" si="35"/>
        <v>77771684.769999996</v>
      </c>
      <c r="P125" s="103">
        <f t="shared" si="35"/>
        <v>67984605.350000009</v>
      </c>
    </row>
    <row r="126" spans="1:16">
      <c r="D126" s="97"/>
      <c r="E126" s="97"/>
      <c r="F126" s="97"/>
      <c r="G126" s="97"/>
      <c r="H126" s="97"/>
      <c r="I126" s="97"/>
      <c r="J126" s="97"/>
      <c r="K126" s="97"/>
      <c r="L126" s="97"/>
      <c r="M126" s="97"/>
      <c r="N126" s="97"/>
      <c r="O126" s="97"/>
      <c r="P126" s="97"/>
    </row>
    <row r="127" spans="1:16">
      <c r="A127" s="66"/>
      <c r="B127" s="66"/>
      <c r="C127" s="50"/>
      <c r="D127" s="118" t="s">
        <v>85</v>
      </c>
      <c r="E127" s="118" t="s">
        <v>85</v>
      </c>
      <c r="F127" s="118" t="s">
        <v>85</v>
      </c>
      <c r="G127" s="118" t="s">
        <v>85</v>
      </c>
      <c r="H127" s="118" t="s">
        <v>85</v>
      </c>
      <c r="I127" s="118" t="s">
        <v>85</v>
      </c>
      <c r="J127" s="118" t="s">
        <v>85</v>
      </c>
      <c r="K127" s="118" t="s">
        <v>85</v>
      </c>
      <c r="L127" s="118" t="s">
        <v>85</v>
      </c>
      <c r="M127" s="118" t="s">
        <v>85</v>
      </c>
      <c r="N127" s="118" t="s">
        <v>85</v>
      </c>
      <c r="O127" s="118" t="s">
        <v>85</v>
      </c>
      <c r="P127" s="118" t="s">
        <v>85</v>
      </c>
    </row>
    <row r="128" spans="1:16">
      <c r="A128" s="63" t="s">
        <v>35</v>
      </c>
      <c r="B128" s="66"/>
      <c r="C128" s="50"/>
      <c r="D128" s="104">
        <f>SUM(E128:P128)</f>
        <v>1442827681.6372063</v>
      </c>
      <c r="E128" s="104">
        <f t="shared" ref="E128:P128" si="38">SUM(E125,E118,E113)</f>
        <v>66459472.629384786</v>
      </c>
      <c r="F128" s="104">
        <f t="shared" si="38"/>
        <v>115136872.89998181</v>
      </c>
      <c r="G128" s="104">
        <f t="shared" si="38"/>
        <v>132627786.88148129</v>
      </c>
      <c r="H128" s="104">
        <f t="shared" si="38"/>
        <v>105200417.6806258</v>
      </c>
      <c r="I128" s="104">
        <f t="shared" si="38"/>
        <v>92562450.225741163</v>
      </c>
      <c r="J128" s="104">
        <f t="shared" si="38"/>
        <v>98371288.909968629</v>
      </c>
      <c r="K128" s="104">
        <f t="shared" si="38"/>
        <v>190780794.22259957</v>
      </c>
      <c r="L128" s="104">
        <f t="shared" si="38"/>
        <v>198572566.96459001</v>
      </c>
      <c r="M128" s="104">
        <f t="shared" si="38"/>
        <v>136121350.65432</v>
      </c>
      <c r="N128" s="104">
        <f t="shared" si="38"/>
        <v>83066984.800306812</v>
      </c>
      <c r="O128" s="104">
        <f t="shared" si="38"/>
        <v>115704372.3554758</v>
      </c>
      <c r="P128" s="104">
        <f t="shared" si="38"/>
        <v>108223323.41273041</v>
      </c>
    </row>
    <row r="129" spans="1:16">
      <c r="A129" s="63"/>
      <c r="B129" s="66"/>
      <c r="C129" s="50"/>
      <c r="D129" s="107"/>
      <c r="E129" s="107"/>
      <c r="F129" s="107"/>
      <c r="G129" s="107"/>
      <c r="H129" s="107"/>
      <c r="I129" s="107"/>
      <c r="J129" s="107"/>
      <c r="K129" s="107"/>
      <c r="L129" s="107"/>
      <c r="M129" s="107"/>
      <c r="N129" s="107"/>
      <c r="O129" s="107"/>
      <c r="P129" s="107"/>
    </row>
    <row r="130" spans="1:16">
      <c r="A130" s="21" t="s">
        <v>36</v>
      </c>
      <c r="B130" s="66"/>
      <c r="C130" s="50"/>
      <c r="D130" s="107"/>
      <c r="E130" s="107"/>
      <c r="F130" s="107"/>
      <c r="G130" s="107"/>
      <c r="H130" s="107"/>
      <c r="I130" s="107"/>
      <c r="J130" s="107"/>
      <c r="K130" s="107"/>
      <c r="L130" s="107"/>
      <c r="M130" s="107"/>
      <c r="N130" s="107"/>
      <c r="O130" s="107"/>
      <c r="P130" s="107"/>
    </row>
    <row r="131" spans="1:16">
      <c r="A131" s="66"/>
      <c r="C131" s="66" t="s">
        <v>37</v>
      </c>
      <c r="D131" s="100">
        <f>SUM(E131:P131)</f>
        <v>150533136.75999999</v>
      </c>
      <c r="E131" s="100">
        <v>12667996.640000001</v>
      </c>
      <c r="F131" s="100">
        <v>12288501.599999996</v>
      </c>
      <c r="G131" s="100">
        <v>12155983.270000001</v>
      </c>
      <c r="H131" s="100">
        <v>12331638.130000001</v>
      </c>
      <c r="I131" s="100">
        <v>12430767.109999998</v>
      </c>
      <c r="J131" s="100">
        <v>13075681.789999994</v>
      </c>
      <c r="K131" s="100">
        <v>13171676.689999999</v>
      </c>
      <c r="L131" s="100">
        <v>13243174.500000004</v>
      </c>
      <c r="M131" s="100">
        <v>12980138.879999999</v>
      </c>
      <c r="N131" s="100">
        <v>11565239.090000002</v>
      </c>
      <c r="O131" s="100">
        <v>12252849.939999999</v>
      </c>
      <c r="P131" s="100">
        <v>12369489.120000003</v>
      </c>
    </row>
    <row r="132" spans="1:16">
      <c r="A132" s="66"/>
      <c r="C132" s="66" t="s">
        <v>38</v>
      </c>
      <c r="D132" s="101">
        <f>SUM(E132:P132)</f>
        <v>14757129.9</v>
      </c>
      <c r="E132" s="101">
        <v>1173134.8299999998</v>
      </c>
      <c r="F132" s="101">
        <v>635655.14</v>
      </c>
      <c r="G132" s="101">
        <v>558626.25999999978</v>
      </c>
      <c r="H132" s="101">
        <v>575417.26</v>
      </c>
      <c r="I132" s="101">
        <v>1147021.9700000004</v>
      </c>
      <c r="J132" s="101">
        <v>1343801.6500000004</v>
      </c>
      <c r="K132" s="101">
        <v>1858703.9199999992</v>
      </c>
      <c r="L132" s="101">
        <v>1963412.860000001</v>
      </c>
      <c r="M132" s="101">
        <v>1458893.7399999995</v>
      </c>
      <c r="N132" s="101">
        <v>1040957.4800000004</v>
      </c>
      <c r="O132" s="101">
        <v>1392285.1</v>
      </c>
      <c r="P132" s="101">
        <v>1609219.6899999997</v>
      </c>
    </row>
    <row r="133" spans="1:16">
      <c r="A133" s="66"/>
      <c r="B133" s="66"/>
      <c r="C133" s="50"/>
      <c r="D133" s="118" t="s">
        <v>85</v>
      </c>
      <c r="E133" s="118" t="s">
        <v>85</v>
      </c>
      <c r="F133" s="118" t="s">
        <v>85</v>
      </c>
      <c r="G133" s="118" t="s">
        <v>85</v>
      </c>
      <c r="H133" s="118" t="s">
        <v>85</v>
      </c>
      <c r="I133" s="118" t="s">
        <v>85</v>
      </c>
      <c r="J133" s="118" t="s">
        <v>85</v>
      </c>
      <c r="K133" s="118" t="s">
        <v>85</v>
      </c>
      <c r="L133" s="118" t="s">
        <v>85</v>
      </c>
      <c r="M133" s="118" t="s">
        <v>85</v>
      </c>
      <c r="N133" s="118" t="s">
        <v>85</v>
      </c>
      <c r="O133" s="118" t="s">
        <v>85</v>
      </c>
      <c r="P133" s="118" t="s">
        <v>85</v>
      </c>
    </row>
    <row r="134" spans="1:16">
      <c r="A134" s="63" t="s">
        <v>39</v>
      </c>
      <c r="B134" s="66"/>
      <c r="C134" s="50"/>
      <c r="D134" s="104">
        <f>SUM(E134:P134)</f>
        <v>165290266.66</v>
      </c>
      <c r="E134" s="104">
        <f t="shared" ref="E134:P134" si="39">SUM(E131:E132)</f>
        <v>13841131.470000001</v>
      </c>
      <c r="F134" s="104">
        <f t="shared" si="39"/>
        <v>12924156.739999996</v>
      </c>
      <c r="G134" s="104">
        <f t="shared" si="39"/>
        <v>12714609.530000001</v>
      </c>
      <c r="H134" s="104">
        <f t="shared" ref="H134:J134" si="40">SUM(H131:H132)</f>
        <v>12907055.390000001</v>
      </c>
      <c r="I134" s="104">
        <f t="shared" si="40"/>
        <v>13577789.079999998</v>
      </c>
      <c r="J134" s="104">
        <f t="shared" si="40"/>
        <v>14419483.439999994</v>
      </c>
      <c r="K134" s="104">
        <f t="shared" ref="K134:M134" si="41">SUM(K131:K132)</f>
        <v>15030380.609999999</v>
      </c>
      <c r="L134" s="104">
        <f t="shared" si="41"/>
        <v>15206587.360000005</v>
      </c>
      <c r="M134" s="104">
        <f t="shared" si="41"/>
        <v>14439032.619999999</v>
      </c>
      <c r="N134" s="104">
        <f t="shared" si="39"/>
        <v>12606196.570000002</v>
      </c>
      <c r="O134" s="104">
        <f t="shared" si="39"/>
        <v>13645135.039999999</v>
      </c>
      <c r="P134" s="104">
        <f t="shared" si="39"/>
        <v>13978708.810000002</v>
      </c>
    </row>
    <row r="135" spans="1:16">
      <c r="A135" s="63"/>
      <c r="B135" s="66"/>
      <c r="C135" s="50"/>
      <c r="D135" s="100"/>
      <c r="E135" s="100"/>
      <c r="F135" s="100"/>
      <c r="G135" s="100"/>
      <c r="H135" s="100"/>
      <c r="I135" s="100"/>
      <c r="J135" s="100"/>
      <c r="K135" s="100"/>
      <c r="L135" s="100"/>
      <c r="M135" s="100"/>
      <c r="N135" s="100"/>
      <c r="O135" s="100"/>
      <c r="P135" s="100"/>
    </row>
    <row r="136" spans="1:16">
      <c r="A136" s="21" t="s">
        <v>137</v>
      </c>
      <c r="B136" s="66"/>
      <c r="C136" s="50"/>
      <c r="D136" s="100"/>
      <c r="E136" s="100"/>
      <c r="F136" s="100"/>
      <c r="G136" s="100"/>
      <c r="H136" s="100"/>
      <c r="I136" s="100"/>
      <c r="J136" s="100"/>
      <c r="K136" s="100"/>
      <c r="L136" s="100"/>
      <c r="M136" s="100"/>
      <c r="N136" s="100"/>
      <c r="O136" s="100"/>
      <c r="P136" s="100"/>
    </row>
    <row r="137" spans="1:16">
      <c r="A137" s="66"/>
      <c r="C137" s="66" t="s">
        <v>40</v>
      </c>
      <c r="D137" s="107">
        <f t="shared" ref="D137:D145" si="42">SUM(E137:P137)</f>
        <v>21269501.049999997</v>
      </c>
      <c r="E137" s="101">
        <v>1684122.5099999998</v>
      </c>
      <c r="F137" s="101">
        <v>1955511.0700000003</v>
      </c>
      <c r="G137" s="101">
        <v>2145800.64</v>
      </c>
      <c r="H137" s="101">
        <v>1580322.9999999998</v>
      </c>
      <c r="I137" s="101">
        <v>1253995.5499999998</v>
      </c>
      <c r="J137" s="101">
        <v>1569092.9600000002</v>
      </c>
      <c r="K137" s="101">
        <v>2130321.88</v>
      </c>
      <c r="L137" s="101">
        <v>2045420.9399999997</v>
      </c>
      <c r="M137" s="101">
        <v>1816127.52</v>
      </c>
      <c r="N137" s="101">
        <v>1442566.74</v>
      </c>
      <c r="O137" s="101">
        <v>1810080.25</v>
      </c>
      <c r="P137" s="101">
        <v>1836137.99</v>
      </c>
    </row>
    <row r="138" spans="1:16">
      <c r="A138" s="66"/>
      <c r="C138" s="66" t="s">
        <v>41</v>
      </c>
      <c r="D138" s="107">
        <f t="shared" si="42"/>
        <v>25291410.360000003</v>
      </c>
      <c r="E138" s="101">
        <v>2424642.61</v>
      </c>
      <c r="F138" s="101">
        <v>1182906.5099999998</v>
      </c>
      <c r="G138" s="101">
        <v>1901990.6199999999</v>
      </c>
      <c r="H138" s="101">
        <v>1441039.9300000002</v>
      </c>
      <c r="I138" s="101">
        <v>841876.89000000013</v>
      </c>
      <c r="J138" s="101">
        <v>2895535.83</v>
      </c>
      <c r="K138" s="101">
        <v>2920032.5799999996</v>
      </c>
      <c r="L138" s="101">
        <v>1985463.4400000002</v>
      </c>
      <c r="M138" s="101">
        <v>2836581.6</v>
      </c>
      <c r="N138" s="101">
        <v>2927030.01</v>
      </c>
      <c r="O138" s="101">
        <v>2118802.4899999998</v>
      </c>
      <c r="P138" s="101">
        <v>1815507.85</v>
      </c>
    </row>
    <row r="139" spans="1:16">
      <c r="A139" s="66"/>
      <c r="C139" s="66" t="s">
        <v>42</v>
      </c>
      <c r="D139" s="107">
        <f t="shared" si="42"/>
        <v>48441314.140000001</v>
      </c>
      <c r="E139" s="101">
        <v>3818010.51</v>
      </c>
      <c r="F139" s="101">
        <v>3142599.46</v>
      </c>
      <c r="G139" s="101">
        <v>3010098.1899999995</v>
      </c>
      <c r="H139" s="101">
        <v>3183204.99</v>
      </c>
      <c r="I139" s="101">
        <v>3426923.9299999997</v>
      </c>
      <c r="J139" s="101">
        <v>4716089.79</v>
      </c>
      <c r="K139" s="101">
        <v>5004626.6399999997</v>
      </c>
      <c r="L139" s="101">
        <v>4771585.629999999</v>
      </c>
      <c r="M139" s="101">
        <v>4707851.62</v>
      </c>
      <c r="N139" s="101">
        <v>4751198.3400000008</v>
      </c>
      <c r="O139" s="101">
        <v>3742407.9</v>
      </c>
      <c r="P139" s="101">
        <v>4166717.14</v>
      </c>
    </row>
    <row r="140" spans="1:16">
      <c r="A140" s="66"/>
      <c r="C140" s="66" t="s">
        <v>43</v>
      </c>
      <c r="D140" s="107">
        <f t="shared" si="42"/>
        <v>11571778.699999999</v>
      </c>
      <c r="E140" s="101">
        <v>844559.39</v>
      </c>
      <c r="F140" s="101">
        <v>854974.6</v>
      </c>
      <c r="G140" s="101">
        <v>976628.17999999993</v>
      </c>
      <c r="H140" s="101">
        <v>756373.44000000006</v>
      </c>
      <c r="I140" s="101">
        <v>957760.95000000007</v>
      </c>
      <c r="J140" s="101">
        <v>923988.19</v>
      </c>
      <c r="K140" s="101">
        <v>1232192.8800000001</v>
      </c>
      <c r="L140" s="101">
        <v>1068988.3199999998</v>
      </c>
      <c r="M140" s="101">
        <v>1054042.55</v>
      </c>
      <c r="N140" s="101">
        <v>884330.69</v>
      </c>
      <c r="O140" s="101">
        <v>1001713.45</v>
      </c>
      <c r="P140" s="101">
        <v>1016226.06</v>
      </c>
    </row>
    <row r="141" spans="1:16">
      <c r="A141" s="66"/>
      <c r="C141" s="66" t="s">
        <v>44</v>
      </c>
      <c r="D141" s="107">
        <f t="shared" si="42"/>
        <v>95632041.120000005</v>
      </c>
      <c r="E141" s="101">
        <v>10265918.189999999</v>
      </c>
      <c r="F141" s="101">
        <v>10467647.580000002</v>
      </c>
      <c r="G141" s="101">
        <v>8171534.2399999984</v>
      </c>
      <c r="H141" s="101">
        <v>5894254.8300000001</v>
      </c>
      <c r="I141" s="101">
        <v>3082469.2700000005</v>
      </c>
      <c r="J141" s="101">
        <v>5214711.8400000008</v>
      </c>
      <c r="K141" s="101">
        <v>11995637.040000005</v>
      </c>
      <c r="L141" s="101">
        <v>11566610.669999996</v>
      </c>
      <c r="M141" s="101">
        <v>6847171.2700000005</v>
      </c>
      <c r="N141" s="101">
        <v>10899097.609999999</v>
      </c>
      <c r="O141" s="101">
        <v>6278517.879999999</v>
      </c>
      <c r="P141" s="101">
        <v>4948470.700000002</v>
      </c>
    </row>
    <row r="142" spans="1:16">
      <c r="A142" s="66"/>
      <c r="C142" s="66" t="s">
        <v>45</v>
      </c>
      <c r="D142" s="107">
        <f t="shared" si="42"/>
        <v>80937545.419999987</v>
      </c>
      <c r="E142" s="101">
        <v>12534132.49</v>
      </c>
      <c r="F142" s="101">
        <v>8298368.709999999</v>
      </c>
      <c r="G142" s="101">
        <v>6969831.2199999997</v>
      </c>
      <c r="H142" s="101">
        <v>4602140.0600000005</v>
      </c>
      <c r="I142" s="101">
        <v>4393073.9400000004</v>
      </c>
      <c r="J142" s="101">
        <v>4431657.4000000004</v>
      </c>
      <c r="K142" s="101">
        <v>7493706.5199999986</v>
      </c>
      <c r="L142" s="101">
        <v>11769268.17</v>
      </c>
      <c r="M142" s="101">
        <v>7010487.9699999997</v>
      </c>
      <c r="N142" s="101">
        <v>4725929.1599999992</v>
      </c>
      <c r="O142" s="101">
        <v>4960662.09</v>
      </c>
      <c r="P142" s="101">
        <v>3748287.6900000004</v>
      </c>
    </row>
    <row r="143" spans="1:16">
      <c r="A143" s="66"/>
      <c r="C143" s="66" t="s">
        <v>46</v>
      </c>
      <c r="D143" s="107">
        <f t="shared" si="42"/>
        <v>201477559.16</v>
      </c>
      <c r="E143" s="101">
        <v>17045667.399999999</v>
      </c>
      <c r="F143" s="101">
        <v>8437672.1699999981</v>
      </c>
      <c r="G143" s="101">
        <v>5326607.63</v>
      </c>
      <c r="H143" s="101">
        <v>4550633.8400000008</v>
      </c>
      <c r="I143" s="101">
        <v>10143804.35</v>
      </c>
      <c r="J143" s="101">
        <v>18396482.489999998</v>
      </c>
      <c r="K143" s="101">
        <v>24148670.66</v>
      </c>
      <c r="L143" s="101">
        <v>25036616.170000002</v>
      </c>
      <c r="M143" s="101">
        <v>33775037.200000003</v>
      </c>
      <c r="N143" s="101">
        <v>23752138.43</v>
      </c>
      <c r="O143" s="101">
        <v>14759472.57</v>
      </c>
      <c r="P143" s="101">
        <v>16104756.25</v>
      </c>
    </row>
    <row r="144" spans="1:16">
      <c r="A144" s="66"/>
      <c r="C144" s="66" t="s">
        <v>149</v>
      </c>
      <c r="D144" s="107">
        <f t="shared" si="42"/>
        <v>50860321.699999996</v>
      </c>
      <c r="E144" s="101">
        <v>5943444.7400000002</v>
      </c>
      <c r="F144" s="101">
        <v>3394167.62</v>
      </c>
      <c r="G144" s="101">
        <v>3999562.81</v>
      </c>
      <c r="H144" s="101">
        <v>2096236.2200000004</v>
      </c>
      <c r="I144" s="101">
        <v>1516799.73</v>
      </c>
      <c r="J144" s="101">
        <v>2956658.7399999998</v>
      </c>
      <c r="K144" s="101">
        <v>5839316.6299999999</v>
      </c>
      <c r="L144" s="101">
        <v>4882099.7300000004</v>
      </c>
      <c r="M144" s="101">
        <v>4519807.05</v>
      </c>
      <c r="N144" s="101">
        <v>5254990.92</v>
      </c>
      <c r="O144" s="101">
        <v>4572508.07</v>
      </c>
      <c r="P144" s="101">
        <v>5884729.4399999995</v>
      </c>
    </row>
    <row r="145" spans="1:16">
      <c r="A145" s="66"/>
      <c r="C145" s="66" t="s">
        <v>47</v>
      </c>
      <c r="D145" s="107">
        <f t="shared" si="42"/>
        <v>21809858.940000001</v>
      </c>
      <c r="E145" s="101">
        <v>2169620.81</v>
      </c>
      <c r="F145" s="101">
        <v>1112251.6099999999</v>
      </c>
      <c r="G145" s="101">
        <v>2132627.59</v>
      </c>
      <c r="H145" s="101">
        <v>1982057.7000000002</v>
      </c>
      <c r="I145" s="101">
        <v>1134831.23</v>
      </c>
      <c r="J145" s="101">
        <v>1799054.5</v>
      </c>
      <c r="K145" s="101">
        <v>2088729.49</v>
      </c>
      <c r="L145" s="101">
        <v>2012927.15</v>
      </c>
      <c r="M145" s="101">
        <v>1489329.6099999999</v>
      </c>
      <c r="N145" s="101">
        <v>1573206.36</v>
      </c>
      <c r="O145" s="101">
        <v>2187681.35</v>
      </c>
      <c r="P145" s="101">
        <v>2127541.54</v>
      </c>
    </row>
    <row r="146" spans="1:16">
      <c r="A146" s="66"/>
      <c r="B146" s="66"/>
      <c r="D146" s="118" t="s">
        <v>85</v>
      </c>
      <c r="E146" s="118" t="s">
        <v>85</v>
      </c>
      <c r="F146" s="118" t="s">
        <v>85</v>
      </c>
      <c r="G146" s="118" t="s">
        <v>85</v>
      </c>
      <c r="H146" s="118" t="s">
        <v>85</v>
      </c>
      <c r="I146" s="118" t="s">
        <v>85</v>
      </c>
      <c r="J146" s="118" t="s">
        <v>85</v>
      </c>
      <c r="K146" s="118" t="s">
        <v>85</v>
      </c>
      <c r="L146" s="118" t="s">
        <v>85</v>
      </c>
      <c r="M146" s="118" t="s">
        <v>85</v>
      </c>
      <c r="N146" s="118" t="s">
        <v>85</v>
      </c>
      <c r="O146" s="118" t="s">
        <v>85</v>
      </c>
      <c r="P146" s="118" t="s">
        <v>85</v>
      </c>
    </row>
    <row r="147" spans="1:16">
      <c r="A147" s="50" t="s">
        <v>48</v>
      </c>
      <c r="B147" s="50"/>
      <c r="C147" s="50"/>
      <c r="D147" s="104">
        <f>SUM(E147:P147)</f>
        <v>557291330.58999991</v>
      </c>
      <c r="E147" s="104">
        <f t="shared" ref="E147:P147" si="43">SUM(E137:E145)</f>
        <v>56730118.650000006</v>
      </c>
      <c r="F147" s="104">
        <f t="shared" si="43"/>
        <v>38846099.329999991</v>
      </c>
      <c r="G147" s="104">
        <f t="shared" si="43"/>
        <v>34634681.11999999</v>
      </c>
      <c r="H147" s="104">
        <f t="shared" si="43"/>
        <v>26086264.009999998</v>
      </c>
      <c r="I147" s="104">
        <f t="shared" si="43"/>
        <v>26751535.840000004</v>
      </c>
      <c r="J147" s="104">
        <f t="shared" si="43"/>
        <v>42903271.740000002</v>
      </c>
      <c r="K147" s="104">
        <f t="shared" si="43"/>
        <v>62853234.320000008</v>
      </c>
      <c r="L147" s="104">
        <f t="shared" si="43"/>
        <v>65138980.219999991</v>
      </c>
      <c r="M147" s="104">
        <f t="shared" si="43"/>
        <v>64056436.390000001</v>
      </c>
      <c r="N147" s="104">
        <f t="shared" si="43"/>
        <v>56210488.260000005</v>
      </c>
      <c r="O147" s="104">
        <f t="shared" si="43"/>
        <v>41431846.049999997</v>
      </c>
      <c r="P147" s="104">
        <f t="shared" si="43"/>
        <v>41648374.660000004</v>
      </c>
    </row>
    <row r="148" spans="1:16">
      <c r="D148" s="100"/>
      <c r="E148" s="100"/>
      <c r="F148" s="100"/>
      <c r="G148" s="100"/>
      <c r="H148" s="100"/>
      <c r="I148" s="100"/>
      <c r="J148" s="100"/>
      <c r="K148" s="100"/>
      <c r="L148" s="100"/>
      <c r="M148" s="100"/>
      <c r="N148" s="100"/>
      <c r="O148" s="100"/>
      <c r="P148" s="100"/>
    </row>
    <row r="149" spans="1:16">
      <c r="A149" s="15" t="s">
        <v>138</v>
      </c>
      <c r="B149" s="50"/>
      <c r="D149" s="100"/>
      <c r="E149" s="100"/>
      <c r="F149" s="100"/>
      <c r="G149" s="100"/>
      <c r="H149" s="100"/>
      <c r="I149" s="100"/>
      <c r="J149" s="100"/>
      <c r="K149" s="100"/>
      <c r="L149" s="100"/>
      <c r="M149" s="100"/>
      <c r="N149" s="100"/>
      <c r="O149" s="100"/>
      <c r="P149" s="100"/>
    </row>
    <row r="150" spans="1:16">
      <c r="A150" s="50"/>
      <c r="B150" s="50"/>
      <c r="C150" s="51" t="s">
        <v>49</v>
      </c>
      <c r="D150" s="100">
        <f>SUM(E150:P150)</f>
        <v>123866584.41</v>
      </c>
      <c r="E150" s="100">
        <v>23196877.43</v>
      </c>
      <c r="F150" s="100">
        <v>17905475.84</v>
      </c>
      <c r="G150" s="100">
        <v>16853183.23</v>
      </c>
      <c r="H150" s="100">
        <v>5627939.7800000003</v>
      </c>
      <c r="I150" s="100">
        <v>6607529.1500000004</v>
      </c>
      <c r="J150" s="100">
        <v>5264726.25</v>
      </c>
      <c r="K150" s="100">
        <v>5888948.4100000001</v>
      </c>
      <c r="L150" s="100">
        <v>7699932.96</v>
      </c>
      <c r="M150" s="100">
        <v>7807829.6100000003</v>
      </c>
      <c r="N150" s="100">
        <v>8965253.5099999998</v>
      </c>
      <c r="O150" s="100">
        <v>8752467.3599999994</v>
      </c>
      <c r="P150" s="100">
        <v>9296420.8800000008</v>
      </c>
    </row>
    <row r="151" spans="1:16">
      <c r="A151" s="50"/>
      <c r="B151" s="50"/>
      <c r="C151" s="51" t="s">
        <v>50</v>
      </c>
      <c r="D151" s="107">
        <f>SUM(E151:P151)</f>
        <v>99903977.210000008</v>
      </c>
      <c r="E151" s="101">
        <v>17590486.219999999</v>
      </c>
      <c r="F151" s="101">
        <v>10982221.470000001</v>
      </c>
      <c r="G151" s="101">
        <v>8614540.5999999996</v>
      </c>
      <c r="H151" s="101">
        <v>5196816.3</v>
      </c>
      <c r="I151" s="101">
        <v>6173521.9299999997</v>
      </c>
      <c r="J151" s="101">
        <v>6226066.4199999999</v>
      </c>
      <c r="K151" s="101">
        <v>7534098.96</v>
      </c>
      <c r="L151" s="101">
        <v>7840545.6299999999</v>
      </c>
      <c r="M151" s="101">
        <v>7588521.1399999997</v>
      </c>
      <c r="N151" s="101">
        <v>7916153.5300000003</v>
      </c>
      <c r="O151" s="101">
        <v>7195769.54</v>
      </c>
      <c r="P151" s="101">
        <v>7045235.4699999997</v>
      </c>
    </row>
    <row r="152" spans="1:16">
      <c r="C152" s="66" t="s">
        <v>51</v>
      </c>
      <c r="D152" s="107">
        <f t="shared" ref="D152:D154" si="44">SUM(E152:P152)</f>
        <v>17853995.120000005</v>
      </c>
      <c r="E152" s="101">
        <v>855096.48</v>
      </c>
      <c r="F152" s="101">
        <v>819298.41</v>
      </c>
      <c r="G152" s="101">
        <v>456684.43</v>
      </c>
      <c r="H152" s="101">
        <v>434.68</v>
      </c>
      <c r="I152" s="101">
        <v>423920.79</v>
      </c>
      <c r="J152" s="101">
        <v>1045828.1799999999</v>
      </c>
      <c r="K152" s="101">
        <v>2212600.9900000002</v>
      </c>
      <c r="L152" s="101">
        <v>2136834.56</v>
      </c>
      <c r="M152" s="101">
        <v>2155601.04</v>
      </c>
      <c r="N152" s="101">
        <v>3171350.84</v>
      </c>
      <c r="O152" s="101">
        <v>2086822.9000000001</v>
      </c>
      <c r="P152" s="101">
        <v>2489521.8200000003</v>
      </c>
    </row>
    <row r="153" spans="1:16">
      <c r="C153" s="66" t="s">
        <v>52</v>
      </c>
      <c r="D153" s="107">
        <f t="shared" si="44"/>
        <v>583132.87</v>
      </c>
      <c r="E153" s="101">
        <v>77684.31</v>
      </c>
      <c r="F153" s="101">
        <v>24009.61</v>
      </c>
      <c r="G153" s="101">
        <v>25849.66</v>
      </c>
      <c r="H153" s="101">
        <v>131726.06</v>
      </c>
      <c r="I153" s="101">
        <v>14998.6</v>
      </c>
      <c r="J153" s="101">
        <v>14362.15</v>
      </c>
      <c r="K153" s="101">
        <v>23995.13</v>
      </c>
      <c r="L153" s="101">
        <v>63026.11</v>
      </c>
      <c r="M153" s="101">
        <v>68585.97</v>
      </c>
      <c r="N153" s="101">
        <v>56975.86</v>
      </c>
      <c r="O153" s="101">
        <v>52386.859999999993</v>
      </c>
      <c r="P153" s="101">
        <v>29532.549999999996</v>
      </c>
    </row>
    <row r="154" spans="1:16">
      <c r="C154" s="66" t="s">
        <v>53</v>
      </c>
      <c r="D154" s="107">
        <f t="shared" si="44"/>
        <v>34955390.68</v>
      </c>
      <c r="E154" s="101">
        <v>9251115.0999999996</v>
      </c>
      <c r="F154" s="101">
        <v>4263095.0199999996</v>
      </c>
      <c r="G154" s="101">
        <v>4101599.98</v>
      </c>
      <c r="H154" s="101">
        <v>3148137.37</v>
      </c>
      <c r="I154" s="101">
        <v>1703608.21</v>
      </c>
      <c r="J154" s="101">
        <v>2074670.61</v>
      </c>
      <c r="K154" s="101">
        <v>2931916.14</v>
      </c>
      <c r="L154" s="101">
        <v>3241896.66</v>
      </c>
      <c r="M154" s="101">
        <v>2470000.87</v>
      </c>
      <c r="N154" s="101">
        <v>2718075.4</v>
      </c>
      <c r="O154" s="101">
        <v>-926691.3</v>
      </c>
      <c r="P154" s="101">
        <v>-22033.38</v>
      </c>
    </row>
    <row r="155" spans="1:16">
      <c r="C155" s="66" t="s">
        <v>225</v>
      </c>
      <c r="D155" s="107">
        <f t="shared" ref="D155" si="45">SUM(E155:P155)</f>
        <v>158132.9</v>
      </c>
      <c r="E155" s="101">
        <v>0</v>
      </c>
      <c r="F155" s="101">
        <v>0</v>
      </c>
      <c r="G155" s="101">
        <v>0</v>
      </c>
      <c r="H155" s="101">
        <v>0</v>
      </c>
      <c r="I155" s="101">
        <v>0</v>
      </c>
      <c r="J155" s="101">
        <v>0</v>
      </c>
      <c r="K155" s="101">
        <v>0</v>
      </c>
      <c r="L155" s="101">
        <v>0</v>
      </c>
      <c r="M155" s="101">
        <v>0</v>
      </c>
      <c r="N155" s="101">
        <v>0</v>
      </c>
      <c r="O155" s="101">
        <v>0</v>
      </c>
      <c r="P155" s="101">
        <v>158132.9</v>
      </c>
    </row>
    <row r="156" spans="1:16">
      <c r="C156" s="66" t="s">
        <v>113</v>
      </c>
      <c r="D156" s="107">
        <f>SUM(E156:P156)</f>
        <v>111416135.28</v>
      </c>
      <c r="E156" s="101">
        <v>19561762.459999997</v>
      </c>
      <c r="F156" s="101">
        <v>12423615.720000001</v>
      </c>
      <c r="G156" s="101">
        <v>9951803.8900000006</v>
      </c>
      <c r="H156" s="101">
        <v>7088426.4400000004</v>
      </c>
      <c r="I156" s="101">
        <v>7094213.4500000002</v>
      </c>
      <c r="J156" s="101">
        <v>5862110.4400000004</v>
      </c>
      <c r="K156" s="101">
        <v>6213685.2300000004</v>
      </c>
      <c r="L156" s="101">
        <v>6857453.5300000003</v>
      </c>
      <c r="M156" s="101">
        <v>7686171.1399999997</v>
      </c>
      <c r="N156" s="101">
        <v>10118015.07</v>
      </c>
      <c r="O156" s="101">
        <v>8945333.7000000011</v>
      </c>
      <c r="P156" s="101">
        <v>9613544.2100000009</v>
      </c>
    </row>
    <row r="157" spans="1:16">
      <c r="C157" s="66" t="s">
        <v>114</v>
      </c>
      <c r="D157" s="107">
        <f>SUM(E157:P157)</f>
        <v>115780157.22</v>
      </c>
      <c r="E157" s="101">
        <v>22058842.649999999</v>
      </c>
      <c r="F157" s="101">
        <v>12526072.310000001</v>
      </c>
      <c r="G157" s="101">
        <v>11447455.199999999</v>
      </c>
      <c r="H157" s="101">
        <v>7700691.2300000004</v>
      </c>
      <c r="I157" s="101">
        <v>7730805.75</v>
      </c>
      <c r="J157" s="101">
        <v>7747389.9000000004</v>
      </c>
      <c r="K157" s="101">
        <v>10157040.949999999</v>
      </c>
      <c r="L157" s="101">
        <v>9458140.7699999996</v>
      </c>
      <c r="M157" s="101">
        <v>8949955.7699999996</v>
      </c>
      <c r="N157" s="101">
        <v>476880.1</v>
      </c>
      <c r="O157" s="101">
        <v>6672636.8399999999</v>
      </c>
      <c r="P157" s="101">
        <v>10854245.75</v>
      </c>
    </row>
    <row r="158" spans="1:16">
      <c r="C158" s="66" t="s">
        <v>150</v>
      </c>
      <c r="D158" s="107">
        <f t="shared" ref="D158" si="46">SUM(E158:P158)</f>
        <v>51937170.820000008</v>
      </c>
      <c r="E158" s="101">
        <v>8976362.4499999993</v>
      </c>
      <c r="F158" s="101">
        <v>4482611.96</v>
      </c>
      <c r="G158" s="101">
        <v>2699926.25</v>
      </c>
      <c r="H158" s="101">
        <v>2916968.45</v>
      </c>
      <c r="I158" s="101">
        <v>2989594.86</v>
      </c>
      <c r="J158" s="101">
        <v>3255727.38</v>
      </c>
      <c r="K158" s="101">
        <v>4523419.16</v>
      </c>
      <c r="L158" s="101">
        <v>4252898.6100000003</v>
      </c>
      <c r="M158" s="101">
        <v>2714630.28</v>
      </c>
      <c r="N158" s="101">
        <v>4184948.56</v>
      </c>
      <c r="O158" s="101">
        <v>5456700.2699999996</v>
      </c>
      <c r="P158" s="101">
        <v>5483382.5899999999</v>
      </c>
    </row>
    <row r="159" spans="1:16">
      <c r="B159" s="66"/>
      <c r="D159" s="118" t="s">
        <v>85</v>
      </c>
      <c r="E159" s="118" t="s">
        <v>85</v>
      </c>
      <c r="F159" s="118" t="s">
        <v>85</v>
      </c>
      <c r="G159" s="118" t="s">
        <v>85</v>
      </c>
      <c r="H159" s="118" t="s">
        <v>85</v>
      </c>
      <c r="I159" s="118" t="s">
        <v>85</v>
      </c>
      <c r="J159" s="118" t="s">
        <v>85</v>
      </c>
      <c r="K159" s="118" t="s">
        <v>85</v>
      </c>
      <c r="L159" s="118" t="s">
        <v>85</v>
      </c>
      <c r="M159" s="118" t="s">
        <v>85</v>
      </c>
      <c r="N159" s="118" t="s">
        <v>85</v>
      </c>
      <c r="O159" s="118" t="s">
        <v>85</v>
      </c>
      <c r="P159" s="118" t="s">
        <v>85</v>
      </c>
    </row>
    <row r="160" spans="1:16">
      <c r="A160" s="50" t="s">
        <v>54</v>
      </c>
      <c r="B160" s="66"/>
      <c r="D160" s="104">
        <f>SUM(E160:P160)</f>
        <v>556454676.50999999</v>
      </c>
      <c r="E160" s="104">
        <f>SUM(E150:E158)</f>
        <v>101568227.10000001</v>
      </c>
      <c r="F160" s="104">
        <f t="shared" ref="F160:G160" si="47">SUM(F150:F158)</f>
        <v>63426400.340000004</v>
      </c>
      <c r="G160" s="104">
        <f t="shared" si="47"/>
        <v>54151043.239999995</v>
      </c>
      <c r="H160" s="104">
        <f t="shared" ref="H160:J160" si="48">SUM(H150:H158)</f>
        <v>31811140.310000002</v>
      </c>
      <c r="I160" s="104">
        <f t="shared" si="48"/>
        <v>32738192.739999998</v>
      </c>
      <c r="J160" s="104">
        <f t="shared" si="48"/>
        <v>31490881.330000002</v>
      </c>
      <c r="K160" s="104">
        <f t="shared" ref="K160:M160" si="49">SUM(K150:K158)</f>
        <v>39485704.969999999</v>
      </c>
      <c r="L160" s="104">
        <f t="shared" si="49"/>
        <v>41550728.829999998</v>
      </c>
      <c r="M160" s="104">
        <f t="shared" si="49"/>
        <v>39441295.82</v>
      </c>
      <c r="N160" s="104">
        <f t="shared" ref="N160:P160" si="50">SUM(N150:N158)</f>
        <v>37607652.869999997</v>
      </c>
      <c r="O160" s="104">
        <f t="shared" si="50"/>
        <v>38235426.169999994</v>
      </c>
      <c r="P160" s="104">
        <f t="shared" si="50"/>
        <v>44947982.790000007</v>
      </c>
    </row>
    <row r="161" spans="1:16">
      <c r="B161" s="66"/>
      <c r="D161" s="107"/>
      <c r="E161" s="107"/>
      <c r="F161" s="107"/>
      <c r="G161" s="107"/>
      <c r="H161" s="107"/>
      <c r="I161" s="107"/>
      <c r="J161" s="107"/>
      <c r="K161" s="107"/>
      <c r="L161" s="107"/>
      <c r="M161" s="107"/>
      <c r="N161" s="107"/>
      <c r="O161" s="107"/>
      <c r="P161" s="107"/>
    </row>
    <row r="162" spans="1:16">
      <c r="A162" s="15" t="s">
        <v>139</v>
      </c>
      <c r="B162" s="66"/>
      <c r="D162" s="107"/>
      <c r="E162" s="107"/>
      <c r="F162" s="107"/>
      <c r="G162" s="107"/>
      <c r="H162" s="107"/>
      <c r="I162" s="107"/>
      <c r="J162" s="107"/>
      <c r="K162" s="107"/>
      <c r="L162" s="107"/>
      <c r="M162" s="107"/>
      <c r="N162" s="107"/>
      <c r="O162" s="107"/>
      <c r="P162" s="107"/>
    </row>
    <row r="163" spans="1:16">
      <c r="C163" s="66" t="s">
        <v>55</v>
      </c>
      <c r="D163" s="100">
        <f>SUM(E163:P163)</f>
        <v>7317685.200000002</v>
      </c>
      <c r="E163" s="100">
        <v>429882.74</v>
      </c>
      <c r="F163" s="100">
        <v>246638.41</v>
      </c>
      <c r="G163" s="100">
        <v>442334.27</v>
      </c>
      <c r="H163" s="100">
        <v>482685.48</v>
      </c>
      <c r="I163" s="100">
        <v>2464500.2000000002</v>
      </c>
      <c r="J163" s="100">
        <v>786491.72</v>
      </c>
      <c r="K163" s="100">
        <v>426572.48</v>
      </c>
      <c r="L163" s="100">
        <v>514107.20000000007</v>
      </c>
      <c r="M163" s="100">
        <v>522061.82</v>
      </c>
      <c r="N163" s="100">
        <v>458376.27</v>
      </c>
      <c r="O163" s="100">
        <v>455750.75</v>
      </c>
      <c r="P163" s="100">
        <v>88283.86</v>
      </c>
    </row>
    <row r="164" spans="1:16">
      <c r="B164" s="66"/>
      <c r="D164" s="118" t="s">
        <v>85</v>
      </c>
      <c r="E164" s="118" t="s">
        <v>85</v>
      </c>
      <c r="F164" s="118" t="s">
        <v>85</v>
      </c>
      <c r="G164" s="118" t="s">
        <v>85</v>
      </c>
      <c r="H164" s="118" t="s">
        <v>85</v>
      </c>
      <c r="I164" s="118" t="s">
        <v>85</v>
      </c>
      <c r="J164" s="118" t="s">
        <v>85</v>
      </c>
      <c r="K164" s="118" t="s">
        <v>85</v>
      </c>
      <c r="L164" s="118" t="s">
        <v>85</v>
      </c>
      <c r="M164" s="118" t="s">
        <v>85</v>
      </c>
      <c r="N164" s="118" t="s">
        <v>85</v>
      </c>
      <c r="O164" s="118" t="s">
        <v>85</v>
      </c>
      <c r="P164" s="118" t="s">
        <v>85</v>
      </c>
    </row>
    <row r="165" spans="1:16">
      <c r="A165" s="50" t="s">
        <v>56</v>
      </c>
      <c r="B165" s="66"/>
      <c r="D165" s="104">
        <f>SUM(E165:P165)</f>
        <v>7317685.200000002</v>
      </c>
      <c r="E165" s="104">
        <f>E163</f>
        <v>429882.74</v>
      </c>
      <c r="F165" s="104">
        <f t="shared" ref="F165:G165" si="51">F163</f>
        <v>246638.41</v>
      </c>
      <c r="G165" s="104">
        <f t="shared" si="51"/>
        <v>442334.27</v>
      </c>
      <c r="H165" s="104">
        <f t="shared" ref="H165:J165" si="52">H163</f>
        <v>482685.48</v>
      </c>
      <c r="I165" s="104">
        <f t="shared" si="52"/>
        <v>2464500.2000000002</v>
      </c>
      <c r="J165" s="104">
        <f t="shared" si="52"/>
        <v>786491.72</v>
      </c>
      <c r="K165" s="104">
        <f t="shared" ref="K165:M165" si="53">K163</f>
        <v>426572.48</v>
      </c>
      <c r="L165" s="104">
        <f t="shared" si="53"/>
        <v>514107.20000000007</v>
      </c>
      <c r="M165" s="104">
        <f t="shared" si="53"/>
        <v>522061.82</v>
      </c>
      <c r="N165" s="104">
        <f t="shared" ref="N165:P165" si="54">N163</f>
        <v>458376.27</v>
      </c>
      <c r="O165" s="104">
        <f t="shared" si="54"/>
        <v>455750.75</v>
      </c>
      <c r="P165" s="104">
        <f t="shared" si="54"/>
        <v>88283.86</v>
      </c>
    </row>
    <row r="166" spans="1:16">
      <c r="B166" s="66"/>
      <c r="D166" s="118" t="s">
        <v>85</v>
      </c>
      <c r="E166" s="118" t="s">
        <v>85</v>
      </c>
      <c r="F166" s="118" t="s">
        <v>85</v>
      </c>
      <c r="G166" s="118" t="s">
        <v>85</v>
      </c>
      <c r="H166" s="118" t="s">
        <v>85</v>
      </c>
      <c r="I166" s="118" t="s">
        <v>85</v>
      </c>
      <c r="J166" s="118" t="s">
        <v>85</v>
      </c>
      <c r="K166" s="118" t="s">
        <v>85</v>
      </c>
      <c r="L166" s="118" t="s">
        <v>85</v>
      </c>
      <c r="M166" s="118" t="s">
        <v>85</v>
      </c>
      <c r="N166" s="118" t="s">
        <v>85</v>
      </c>
      <c r="O166" s="118" t="s">
        <v>85</v>
      </c>
      <c r="P166" s="118" t="s">
        <v>85</v>
      </c>
    </row>
    <row r="167" spans="1:16">
      <c r="A167" s="63" t="s">
        <v>57</v>
      </c>
      <c r="B167" s="63"/>
      <c r="D167" s="104">
        <f>SUM(E167:P167)</f>
        <v>2555124438.1069736</v>
      </c>
      <c r="E167" s="104">
        <f t="shared" ref="E167:P167" si="55">SUM(E165,E160,E147,E134,E128)-E22</f>
        <v>199956829.63915223</v>
      </c>
      <c r="F167" s="104">
        <f t="shared" si="55"/>
        <v>217193757.7699818</v>
      </c>
      <c r="G167" s="104">
        <f t="shared" si="55"/>
        <v>214249765.60148132</v>
      </c>
      <c r="H167" s="104">
        <f t="shared" si="55"/>
        <v>164805944.97062579</v>
      </c>
      <c r="I167" s="104">
        <f t="shared" si="55"/>
        <v>163970849.42574117</v>
      </c>
      <c r="J167" s="104">
        <f t="shared" si="55"/>
        <v>182113742.67996863</v>
      </c>
      <c r="K167" s="104">
        <f t="shared" si="55"/>
        <v>299051432.69259953</v>
      </c>
      <c r="L167" s="104">
        <f t="shared" si="55"/>
        <v>298931306.44459003</v>
      </c>
      <c r="M167" s="104">
        <f t="shared" si="55"/>
        <v>236189619.33432001</v>
      </c>
      <c r="N167" s="104">
        <f t="shared" si="55"/>
        <v>179052728.84030682</v>
      </c>
      <c r="O167" s="104">
        <f t="shared" si="55"/>
        <v>200370036.69547579</v>
      </c>
      <c r="P167" s="104">
        <f t="shared" si="55"/>
        <v>199238424.01273039</v>
      </c>
    </row>
    <row r="168" spans="1:16">
      <c r="B168" s="66"/>
      <c r="D168" s="119" t="s">
        <v>104</v>
      </c>
      <c r="E168" s="119" t="s">
        <v>104</v>
      </c>
      <c r="F168" s="119" t="s">
        <v>104</v>
      </c>
      <c r="G168" s="119" t="s">
        <v>104</v>
      </c>
      <c r="H168" s="119" t="s">
        <v>104</v>
      </c>
      <c r="I168" s="119" t="s">
        <v>104</v>
      </c>
      <c r="J168" s="119" t="s">
        <v>104</v>
      </c>
      <c r="K168" s="119" t="s">
        <v>104</v>
      </c>
      <c r="L168" s="119" t="s">
        <v>104</v>
      </c>
      <c r="M168" s="119" t="s">
        <v>104</v>
      </c>
      <c r="N168" s="119" t="s">
        <v>104</v>
      </c>
      <c r="O168" s="119" t="s">
        <v>104</v>
      </c>
      <c r="P168" s="119" t="s">
        <v>104</v>
      </c>
    </row>
    <row r="169" spans="1:16">
      <c r="B169" s="66"/>
      <c r="D169" s="57"/>
      <c r="E169" s="57"/>
      <c r="F169" s="57"/>
      <c r="G169" s="57"/>
      <c r="H169" s="57"/>
      <c r="I169" s="57"/>
      <c r="J169" s="57"/>
      <c r="K169" s="57"/>
      <c r="L169" s="57"/>
      <c r="M169" s="57"/>
      <c r="N169" s="57"/>
      <c r="O169" s="57"/>
      <c r="P169" s="57"/>
    </row>
    <row r="170" spans="1:16">
      <c r="B170" s="66"/>
      <c r="C170" s="70" t="s">
        <v>105</v>
      </c>
      <c r="D170" s="108">
        <f>D167/D177</f>
        <v>41.262350847172442</v>
      </c>
      <c r="E170" s="108">
        <f>E167/E177</f>
        <v>35.676823323772091</v>
      </c>
      <c r="F170" s="108">
        <f t="shared" ref="F170:G170" si="56">F167/F177</f>
        <v>43.212742755161763</v>
      </c>
      <c r="G170" s="108">
        <f t="shared" si="56"/>
        <v>41.499604840219639</v>
      </c>
      <c r="H170" s="108">
        <f t="shared" ref="H170:J170" si="57">H167/H177</f>
        <v>35.366065657967034</v>
      </c>
      <c r="I170" s="108">
        <f t="shared" si="57"/>
        <v>34.436153574486788</v>
      </c>
      <c r="J170" s="108">
        <f t="shared" si="57"/>
        <v>37.238879141584768</v>
      </c>
      <c r="K170" s="108">
        <f t="shared" ref="K170:M170" si="58">K167/K177</f>
        <v>49.236415262361817</v>
      </c>
      <c r="L170" s="108">
        <f t="shared" si="58"/>
        <v>51.97034211740143</v>
      </c>
      <c r="M170" s="108">
        <f t="shared" si="58"/>
        <v>49.398555872220626</v>
      </c>
      <c r="N170" s="108">
        <f t="shared" ref="N170:P170" si="59">N167/N177</f>
        <v>37.636946281710955</v>
      </c>
      <c r="O170" s="108">
        <f t="shared" si="59"/>
        <v>40.194881796736503</v>
      </c>
      <c r="P170" s="108">
        <f t="shared" si="59"/>
        <v>36.430760701966904</v>
      </c>
    </row>
    <row r="171" spans="1:16">
      <c r="B171" s="66"/>
      <c r="D171" s="109"/>
      <c r="E171" s="110"/>
      <c r="F171" s="110"/>
      <c r="G171" s="110"/>
      <c r="H171" s="110"/>
      <c r="I171" s="110"/>
      <c r="J171" s="110"/>
      <c r="K171" s="110"/>
      <c r="L171" s="110"/>
      <c r="M171" s="110"/>
      <c r="N171" s="110"/>
      <c r="O171" s="110"/>
      <c r="P171" s="110"/>
    </row>
    <row r="172" spans="1:16">
      <c r="B172" s="66"/>
      <c r="D172" s="109"/>
      <c r="E172" s="110"/>
      <c r="F172" s="110"/>
      <c r="G172" s="110"/>
      <c r="H172" s="110"/>
      <c r="I172" s="110"/>
      <c r="J172" s="110"/>
      <c r="K172" s="110"/>
      <c r="L172" s="110"/>
      <c r="M172" s="110"/>
      <c r="N172" s="110"/>
      <c r="O172" s="110"/>
      <c r="P172" s="110"/>
    </row>
    <row r="173" spans="1:16">
      <c r="B173" s="66"/>
      <c r="E173" s="60"/>
      <c r="F173" s="60"/>
      <c r="G173" s="60"/>
      <c r="H173" s="60"/>
      <c r="I173" s="60"/>
      <c r="J173" s="60"/>
      <c r="K173" s="60"/>
      <c r="L173" s="60"/>
      <c r="M173" s="60"/>
      <c r="N173" s="60"/>
      <c r="O173" s="60"/>
      <c r="P173" s="60"/>
    </row>
    <row r="174" spans="1:16">
      <c r="B174" s="66"/>
      <c r="D174" s="111"/>
      <c r="E174" s="112" t="s">
        <v>106</v>
      </c>
      <c r="F174" s="112"/>
      <c r="G174" s="112"/>
      <c r="H174" s="112"/>
      <c r="I174" s="112"/>
      <c r="J174" s="112"/>
      <c r="K174" s="112"/>
      <c r="L174" s="112"/>
      <c r="M174" s="112"/>
      <c r="N174" s="112"/>
      <c r="O174" s="112"/>
      <c r="P174" s="112"/>
    </row>
    <row r="175" spans="1:16">
      <c r="B175" s="66"/>
      <c r="D175" s="111"/>
      <c r="E175" s="112"/>
      <c r="F175" s="112"/>
      <c r="G175" s="112"/>
      <c r="H175" s="112"/>
      <c r="I175" s="112"/>
      <c r="J175" s="112"/>
      <c r="K175" s="112"/>
      <c r="L175" s="112"/>
      <c r="M175" s="112"/>
      <c r="N175" s="112"/>
      <c r="O175" s="112"/>
      <c r="P175" s="112"/>
    </row>
    <row r="176" spans="1:16">
      <c r="B176" s="66"/>
      <c r="E176" s="60"/>
      <c r="F176" s="60"/>
      <c r="G176" s="60"/>
      <c r="H176" s="60"/>
      <c r="I176" s="60"/>
      <c r="J176" s="60"/>
      <c r="K176" s="60"/>
      <c r="L176" s="60"/>
      <c r="M176" s="60"/>
      <c r="N176" s="60"/>
      <c r="O176" s="60"/>
      <c r="P176" s="60"/>
    </row>
    <row r="177" spans="1:16">
      <c r="A177" s="63" t="s">
        <v>58</v>
      </c>
      <c r="C177" s="50"/>
      <c r="D177" s="113">
        <f>SUM(E177:P177)</f>
        <v>61923869.717715487</v>
      </c>
      <c r="E177" s="113">
        <v>5604670.2315538703</v>
      </c>
      <c r="F177" s="113">
        <v>5026150.7120845271</v>
      </c>
      <c r="G177" s="113">
        <v>5162694.1130253756</v>
      </c>
      <c r="H177" s="113">
        <v>4660002.2339069368</v>
      </c>
      <c r="I177" s="113">
        <v>4761590.1430763928</v>
      </c>
      <c r="J177" s="113">
        <v>4890419.5528431376</v>
      </c>
      <c r="K177" s="113">
        <v>6073785.6543590771</v>
      </c>
      <c r="L177" s="113">
        <v>5751959.5651169997</v>
      </c>
      <c r="M177" s="113">
        <v>4781306.1569101801</v>
      </c>
      <c r="N177" s="113">
        <v>4757366.0067983381</v>
      </c>
      <c r="O177" s="113">
        <v>4984963.9491101624</v>
      </c>
      <c r="P177" s="113">
        <v>5468961.3989304779</v>
      </c>
    </row>
    <row r="178" spans="1:16">
      <c r="B178" s="66"/>
      <c r="D178" s="105"/>
      <c r="E178" s="106"/>
      <c r="F178" s="106"/>
      <c r="G178" s="106"/>
      <c r="H178" s="106"/>
      <c r="I178" s="106"/>
      <c r="J178" s="106"/>
      <c r="K178" s="106"/>
      <c r="L178" s="106"/>
      <c r="M178" s="106"/>
      <c r="N178" s="106"/>
      <c r="O178" s="106"/>
      <c r="P178" s="106"/>
    </row>
    <row r="179" spans="1:16">
      <c r="A179" s="15" t="s">
        <v>0</v>
      </c>
      <c r="D179" s="105"/>
      <c r="E179" s="106"/>
      <c r="F179" s="106"/>
      <c r="G179" s="106"/>
      <c r="H179" s="106"/>
      <c r="I179" s="106"/>
      <c r="J179" s="106"/>
      <c r="K179" s="106"/>
      <c r="L179" s="106"/>
      <c r="M179" s="106"/>
      <c r="N179" s="106"/>
      <c r="O179" s="106"/>
      <c r="P179" s="106"/>
    </row>
    <row r="180" spans="1:16">
      <c r="A180" s="50"/>
      <c r="B180" s="51" t="s">
        <v>1</v>
      </c>
      <c r="D180" s="105"/>
      <c r="E180" s="106"/>
      <c r="F180" s="106"/>
      <c r="G180" s="106"/>
      <c r="H180" s="106"/>
      <c r="I180" s="106"/>
      <c r="J180" s="106"/>
      <c r="K180" s="106"/>
      <c r="L180" s="106"/>
      <c r="M180" s="106"/>
      <c r="N180" s="106"/>
      <c r="O180" s="106"/>
      <c r="P180" s="106"/>
    </row>
    <row r="181" spans="1:16">
      <c r="A181" s="67"/>
      <c r="C181" s="62" t="s">
        <v>2</v>
      </c>
      <c r="D181" s="105">
        <f>SUM(E181:P181)</f>
        <v>238210.76250000001</v>
      </c>
      <c r="E181" s="114">
        <v>27541.6875</v>
      </c>
      <c r="F181" s="114">
        <v>13644.362499999999</v>
      </c>
      <c r="G181" s="114">
        <v>13159</v>
      </c>
      <c r="H181" s="114">
        <v>8176.7749999999996</v>
      </c>
      <c r="I181" s="114">
        <v>17277.5</v>
      </c>
      <c r="J181" s="114">
        <v>8533.3125</v>
      </c>
      <c r="K181" s="114">
        <v>23651.075000000001</v>
      </c>
      <c r="L181" s="114">
        <v>21277.224999999999</v>
      </c>
      <c r="M181" s="114">
        <v>21935.162499999999</v>
      </c>
      <c r="N181" s="114">
        <v>30154.375</v>
      </c>
      <c r="O181" s="114">
        <v>29258.537499999999</v>
      </c>
      <c r="P181" s="114">
        <v>23601.75</v>
      </c>
    </row>
    <row r="182" spans="1:16">
      <c r="A182" s="67"/>
      <c r="C182" s="62" t="s">
        <v>3</v>
      </c>
      <c r="D182" s="105">
        <f t="shared" ref="D182" si="60">SUM(E182:P182)</f>
        <v>175.17648</v>
      </c>
      <c r="E182" s="114">
        <v>17.579039999999999</v>
      </c>
      <c r="F182" s="114">
        <v>15.662879999999999</v>
      </c>
      <c r="G182" s="114">
        <v>16.8264</v>
      </c>
      <c r="H182" s="114">
        <v>16.865759999999998</v>
      </c>
      <c r="I182" s="114">
        <v>17.90448</v>
      </c>
      <c r="J182" s="114">
        <v>18.228000000000002</v>
      </c>
      <c r="K182" s="114">
        <v>20.160959999999999</v>
      </c>
      <c r="L182" s="114">
        <v>18.963839999999998</v>
      </c>
      <c r="M182" s="114">
        <v>17.756159999999998</v>
      </c>
      <c r="N182" s="114">
        <v>15.228959999999999</v>
      </c>
      <c r="O182" s="114">
        <v>0</v>
      </c>
      <c r="P182" s="114">
        <v>0</v>
      </c>
    </row>
    <row r="183" spans="1:16">
      <c r="A183" s="67"/>
      <c r="C183" s="62" t="s">
        <v>218</v>
      </c>
      <c r="D183" s="105">
        <f t="shared" ref="D183" si="61">SUM(E183:P183)</f>
        <v>307977</v>
      </c>
      <c r="E183" s="114">
        <v>30596</v>
      </c>
      <c r="F183" s="114">
        <v>25813</v>
      </c>
      <c r="G183" s="114">
        <v>25492</v>
      </c>
      <c r="H183" s="114">
        <v>9221</v>
      </c>
      <c r="I183" s="114">
        <v>8538</v>
      </c>
      <c r="J183" s="114">
        <v>33941</v>
      </c>
      <c r="K183" s="114">
        <v>32770</v>
      </c>
      <c r="L183" s="114">
        <v>30734</v>
      </c>
      <c r="M183" s="114">
        <v>35087</v>
      </c>
      <c r="N183" s="114">
        <v>23877</v>
      </c>
      <c r="O183" s="114">
        <v>26852</v>
      </c>
      <c r="P183" s="114">
        <v>25056</v>
      </c>
    </row>
    <row r="184" spans="1:16">
      <c r="C184" s="62"/>
      <c r="D184" s="118" t="s">
        <v>85</v>
      </c>
      <c r="E184" s="118" t="s">
        <v>85</v>
      </c>
      <c r="F184" s="118" t="s">
        <v>85</v>
      </c>
      <c r="G184" s="118" t="s">
        <v>85</v>
      </c>
      <c r="H184" s="118" t="s">
        <v>85</v>
      </c>
      <c r="I184" s="118" t="s">
        <v>85</v>
      </c>
      <c r="J184" s="118" t="s">
        <v>85</v>
      </c>
      <c r="K184" s="118" t="s">
        <v>85</v>
      </c>
      <c r="L184" s="118" t="s">
        <v>85</v>
      </c>
      <c r="M184" s="118" t="s">
        <v>85</v>
      </c>
      <c r="N184" s="118" t="s">
        <v>85</v>
      </c>
      <c r="O184" s="118" t="s">
        <v>85</v>
      </c>
      <c r="P184" s="118" t="s">
        <v>85</v>
      </c>
    </row>
    <row r="185" spans="1:16">
      <c r="B185" s="62" t="s">
        <v>4</v>
      </c>
      <c r="D185" s="105">
        <f>SUM(E185:P185)</f>
        <v>546362.93897999998</v>
      </c>
      <c r="E185" s="114">
        <f t="shared" ref="E185:P185" si="62">SUM(E181:E183)</f>
        <v>58155.266539999997</v>
      </c>
      <c r="F185" s="114">
        <f t="shared" si="62"/>
        <v>39473.025379999999</v>
      </c>
      <c r="G185" s="114">
        <f t="shared" si="62"/>
        <v>38667.826399999998</v>
      </c>
      <c r="H185" s="114">
        <f t="shared" si="62"/>
        <v>17414.640760000002</v>
      </c>
      <c r="I185" s="114">
        <f t="shared" si="62"/>
        <v>25833.404480000001</v>
      </c>
      <c r="J185" s="114">
        <f t="shared" si="62"/>
        <v>42492.540500000003</v>
      </c>
      <c r="K185" s="114">
        <f t="shared" si="62"/>
        <v>56441.235960000005</v>
      </c>
      <c r="L185" s="114">
        <f t="shared" si="62"/>
        <v>52030.188840000003</v>
      </c>
      <c r="M185" s="114">
        <f t="shared" si="62"/>
        <v>57039.918659999996</v>
      </c>
      <c r="N185" s="114">
        <f t="shared" si="62"/>
        <v>54046.60396</v>
      </c>
      <c r="O185" s="114">
        <f t="shared" si="62"/>
        <v>56110.537499999999</v>
      </c>
      <c r="P185" s="114">
        <f t="shared" si="62"/>
        <v>48657.75</v>
      </c>
    </row>
    <row r="186" spans="1:16">
      <c r="B186" s="62"/>
      <c r="D186" s="105"/>
      <c r="E186" s="114"/>
      <c r="F186" s="114"/>
      <c r="G186" s="114"/>
      <c r="H186" s="114"/>
      <c r="I186" s="114"/>
      <c r="J186" s="114"/>
      <c r="K186" s="114"/>
      <c r="L186" s="114"/>
      <c r="M186" s="114"/>
      <c r="N186" s="114"/>
      <c r="O186" s="114"/>
      <c r="P186" s="114"/>
    </row>
    <row r="187" spans="1:16">
      <c r="B187" s="20" t="s">
        <v>77</v>
      </c>
      <c r="D187" s="105"/>
      <c r="E187" s="114"/>
      <c r="F187" s="114"/>
      <c r="G187" s="114"/>
      <c r="H187" s="114"/>
      <c r="I187" s="114"/>
      <c r="J187" s="114"/>
      <c r="K187" s="114"/>
      <c r="L187" s="114"/>
      <c r="M187" s="114"/>
      <c r="N187" s="114"/>
      <c r="O187" s="114"/>
      <c r="P187" s="114"/>
    </row>
    <row r="188" spans="1:16">
      <c r="B188" s="62"/>
      <c r="C188" s="20" t="s">
        <v>77</v>
      </c>
      <c r="D188" s="105">
        <f>SUM(E188:P188)</f>
        <v>1693182</v>
      </c>
      <c r="E188" s="114">
        <v>273231</v>
      </c>
      <c r="F188" s="114">
        <v>111185</v>
      </c>
      <c r="G188" s="114">
        <v>188681</v>
      </c>
      <c r="H188" s="114">
        <v>116979</v>
      </c>
      <c r="I188" s="114">
        <v>92590</v>
      </c>
      <c r="J188" s="114">
        <v>80079</v>
      </c>
      <c r="K188" s="114">
        <v>67846</v>
      </c>
      <c r="L188" s="114">
        <v>166990</v>
      </c>
      <c r="M188" s="114">
        <v>283161</v>
      </c>
      <c r="N188" s="114">
        <v>101295</v>
      </c>
      <c r="O188" s="114">
        <v>106424</v>
      </c>
      <c r="P188" s="114">
        <v>104721</v>
      </c>
    </row>
    <row r="189" spans="1:16">
      <c r="B189" s="62"/>
      <c r="C189" s="20" t="s">
        <v>117</v>
      </c>
      <c r="D189" s="105">
        <f>SUM(E189:P189)</f>
        <v>342430.55986599997</v>
      </c>
      <c r="E189" s="114">
        <v>23286.890000000003</v>
      </c>
      <c r="F189" s="114">
        <v>22941.660000000003</v>
      </c>
      <c r="G189" s="114">
        <v>28914.970999999994</v>
      </c>
      <c r="H189" s="114">
        <v>32256.804544999999</v>
      </c>
      <c r="I189" s="114">
        <v>25003.040894000005</v>
      </c>
      <c r="J189" s="114">
        <v>28033.91676</v>
      </c>
      <c r="K189" s="114">
        <v>37270.241978999991</v>
      </c>
      <c r="L189" s="114">
        <v>36974.288255999993</v>
      </c>
      <c r="M189" s="114">
        <v>31261.411518999994</v>
      </c>
      <c r="N189" s="114">
        <v>28210.108913000004</v>
      </c>
      <c r="O189" s="114">
        <v>19391.819</v>
      </c>
      <c r="P189" s="114">
        <v>28885.407000000003</v>
      </c>
    </row>
    <row r="190" spans="1:16">
      <c r="B190" s="62"/>
      <c r="C190" s="20"/>
      <c r="D190" s="105"/>
      <c r="E190" s="114"/>
      <c r="F190" s="114"/>
      <c r="G190" s="114"/>
      <c r="H190" s="114"/>
      <c r="I190" s="114"/>
      <c r="J190" s="114"/>
      <c r="K190" s="114"/>
      <c r="L190" s="114"/>
      <c r="M190" s="114"/>
      <c r="N190" s="114"/>
      <c r="O190" s="114"/>
      <c r="P190" s="114"/>
    </row>
    <row r="191" spans="1:16">
      <c r="B191" s="51" t="s">
        <v>5</v>
      </c>
      <c r="D191" s="105">
        <f>SUM(E191:P191)</f>
        <v>2035612.559866</v>
      </c>
      <c r="E191" s="114">
        <f t="shared" ref="E191:P191" si="63">SUM(E188:E189)</f>
        <v>296517.89</v>
      </c>
      <c r="F191" s="114">
        <f t="shared" si="63"/>
        <v>134126.66</v>
      </c>
      <c r="G191" s="114">
        <f t="shared" si="63"/>
        <v>217595.97099999999</v>
      </c>
      <c r="H191" s="114">
        <f t="shared" ref="H191:J191" si="64">SUM(H188:H189)</f>
        <v>149235.80454499999</v>
      </c>
      <c r="I191" s="114">
        <f t="shared" si="64"/>
        <v>117593.04089400001</v>
      </c>
      <c r="J191" s="114">
        <f t="shared" si="64"/>
        <v>108112.91675999999</v>
      </c>
      <c r="K191" s="114">
        <f t="shared" ref="K191:M191" si="65">SUM(K188:K189)</f>
        <v>105116.24197899998</v>
      </c>
      <c r="L191" s="114">
        <f t="shared" si="65"/>
        <v>203964.288256</v>
      </c>
      <c r="M191" s="114">
        <f t="shared" si="65"/>
        <v>314422.41151900002</v>
      </c>
      <c r="N191" s="114">
        <f t="shared" si="63"/>
        <v>129505.108913</v>
      </c>
      <c r="O191" s="114">
        <f t="shared" si="63"/>
        <v>125815.819</v>
      </c>
      <c r="P191" s="114">
        <f t="shared" si="63"/>
        <v>133606.40700000001</v>
      </c>
    </row>
    <row r="192" spans="1:16">
      <c r="D192" s="105"/>
      <c r="E192" s="114"/>
      <c r="F192" s="114"/>
      <c r="G192" s="114"/>
      <c r="H192" s="114"/>
      <c r="I192" s="114"/>
      <c r="J192" s="114"/>
      <c r="K192" s="114"/>
      <c r="L192" s="114"/>
      <c r="M192" s="114"/>
      <c r="N192" s="114"/>
      <c r="O192" s="114"/>
      <c r="P192" s="114"/>
    </row>
    <row r="193" spans="1:16">
      <c r="D193" s="118" t="s">
        <v>85</v>
      </c>
      <c r="E193" s="118" t="s">
        <v>85</v>
      </c>
      <c r="F193" s="118" t="s">
        <v>85</v>
      </c>
      <c r="G193" s="118" t="s">
        <v>85</v>
      </c>
      <c r="H193" s="118" t="s">
        <v>85</v>
      </c>
      <c r="I193" s="118" t="s">
        <v>85</v>
      </c>
      <c r="J193" s="118" t="s">
        <v>85</v>
      </c>
      <c r="K193" s="118" t="s">
        <v>85</v>
      </c>
      <c r="L193" s="118" t="s">
        <v>85</v>
      </c>
      <c r="M193" s="118" t="s">
        <v>85</v>
      </c>
      <c r="N193" s="118" t="s">
        <v>85</v>
      </c>
      <c r="O193" s="118" t="s">
        <v>85</v>
      </c>
      <c r="P193" s="118" t="s">
        <v>85</v>
      </c>
    </row>
    <row r="194" spans="1:16">
      <c r="A194" s="63" t="s">
        <v>6</v>
      </c>
      <c r="B194" s="50"/>
      <c r="C194" s="50"/>
      <c r="D194" s="113">
        <f>SUM(E194:P194)</f>
        <v>2581975.4988460005</v>
      </c>
      <c r="E194" s="115">
        <f>E185+E191</f>
        <v>354673.15654</v>
      </c>
      <c r="F194" s="115">
        <f t="shared" ref="F194:P194" si="66">F185+F191</f>
        <v>173599.68538000001</v>
      </c>
      <c r="G194" s="115">
        <f t="shared" si="66"/>
        <v>256263.79739999998</v>
      </c>
      <c r="H194" s="115">
        <f t="shared" si="66"/>
        <v>166650.445305</v>
      </c>
      <c r="I194" s="115">
        <f t="shared" si="66"/>
        <v>143426.445374</v>
      </c>
      <c r="J194" s="115">
        <f t="shared" si="66"/>
        <v>150605.45726</v>
      </c>
      <c r="K194" s="115">
        <f t="shared" si="66"/>
        <v>161557.477939</v>
      </c>
      <c r="L194" s="115">
        <f t="shared" si="66"/>
        <v>255994.47709599999</v>
      </c>
      <c r="M194" s="115">
        <f t="shared" si="66"/>
        <v>371462.33017900004</v>
      </c>
      <c r="N194" s="115">
        <f t="shared" si="66"/>
        <v>183551.71287300001</v>
      </c>
      <c r="O194" s="115">
        <f t="shared" si="66"/>
        <v>181926.35649999999</v>
      </c>
      <c r="P194" s="115">
        <f t="shared" si="66"/>
        <v>182264.15700000001</v>
      </c>
    </row>
    <row r="195" spans="1:16">
      <c r="D195" s="118" t="s">
        <v>85</v>
      </c>
      <c r="E195" s="118" t="s">
        <v>85</v>
      </c>
      <c r="F195" s="118" t="s">
        <v>85</v>
      </c>
      <c r="G195" s="118" t="s">
        <v>85</v>
      </c>
      <c r="H195" s="118" t="s">
        <v>85</v>
      </c>
      <c r="I195" s="118" t="s">
        <v>85</v>
      </c>
      <c r="J195" s="118" t="s">
        <v>85</v>
      </c>
      <c r="K195" s="118" t="s">
        <v>85</v>
      </c>
      <c r="L195" s="118" t="s">
        <v>85</v>
      </c>
      <c r="M195" s="118" t="s">
        <v>85</v>
      </c>
      <c r="N195" s="118" t="s">
        <v>85</v>
      </c>
      <c r="O195" s="118" t="s">
        <v>85</v>
      </c>
      <c r="P195" s="118" t="s">
        <v>85</v>
      </c>
    </row>
    <row r="196" spans="1:16">
      <c r="A196" s="63" t="s">
        <v>59</v>
      </c>
      <c r="B196" s="50"/>
      <c r="C196" s="50"/>
      <c r="D196" s="113">
        <f>SUM(E196:P196)</f>
        <v>64505845.216561474</v>
      </c>
      <c r="E196" s="116">
        <f t="shared" ref="E196:P196" si="67">E177+E194</f>
        <v>5959343.3880938701</v>
      </c>
      <c r="F196" s="116">
        <f t="shared" si="67"/>
        <v>5199750.3974645268</v>
      </c>
      <c r="G196" s="116">
        <f t="shared" si="67"/>
        <v>5418957.9104253752</v>
      </c>
      <c r="H196" s="116">
        <f t="shared" si="67"/>
        <v>4826652.6792119369</v>
      </c>
      <c r="I196" s="116">
        <f t="shared" si="67"/>
        <v>4905016.5884503927</v>
      </c>
      <c r="J196" s="116">
        <f t="shared" si="67"/>
        <v>5041025.0101031372</v>
      </c>
      <c r="K196" s="116">
        <f t="shared" si="67"/>
        <v>6235343.1322980775</v>
      </c>
      <c r="L196" s="116">
        <f t="shared" si="67"/>
        <v>6007954.0422129994</v>
      </c>
      <c r="M196" s="116">
        <f t="shared" si="67"/>
        <v>5152768.4870891804</v>
      </c>
      <c r="N196" s="116">
        <f t="shared" si="67"/>
        <v>4940917.7196713379</v>
      </c>
      <c r="O196" s="116">
        <f t="shared" si="67"/>
        <v>5166890.3056101622</v>
      </c>
      <c r="P196" s="116">
        <f t="shared" si="67"/>
        <v>5651225.5559304776</v>
      </c>
    </row>
    <row r="197" spans="1:16">
      <c r="A197" s="63"/>
      <c r="D197" s="105"/>
      <c r="E197" s="106"/>
      <c r="F197" s="106"/>
      <c r="G197" s="106"/>
      <c r="H197" s="106"/>
      <c r="I197" s="106"/>
      <c r="J197" s="106"/>
      <c r="K197" s="106"/>
      <c r="L197" s="106"/>
      <c r="M197" s="106"/>
      <c r="N197" s="106"/>
      <c r="O197" s="106"/>
      <c r="P197" s="106"/>
    </row>
    <row r="198" spans="1:16">
      <c r="A198" s="15" t="s">
        <v>136</v>
      </c>
      <c r="D198" s="105"/>
      <c r="E198" s="106"/>
      <c r="F198" s="106"/>
      <c r="G198" s="106"/>
      <c r="H198" s="106"/>
      <c r="I198" s="106"/>
      <c r="J198" s="106"/>
      <c r="K198" s="106"/>
      <c r="L198" s="106"/>
      <c r="M198" s="106"/>
      <c r="N198" s="106"/>
      <c r="O198" s="106"/>
      <c r="P198" s="106"/>
    </row>
    <row r="199" spans="1:16">
      <c r="B199" s="51" t="s">
        <v>7</v>
      </c>
      <c r="D199" s="105"/>
      <c r="E199" s="106"/>
      <c r="F199" s="106"/>
      <c r="G199" s="106"/>
      <c r="H199" s="106"/>
      <c r="I199" s="106"/>
      <c r="J199" s="106"/>
      <c r="K199" s="106"/>
      <c r="L199" s="106"/>
      <c r="M199" s="106"/>
      <c r="N199" s="106"/>
      <c r="O199" s="106"/>
      <c r="P199" s="106"/>
    </row>
    <row r="200" spans="1:16">
      <c r="C200" s="22" t="s">
        <v>155</v>
      </c>
      <c r="D200" s="105">
        <f>SUM(E200:P200)</f>
        <v>110923.13928</v>
      </c>
      <c r="E200" s="114">
        <v>12782</v>
      </c>
      <c r="F200" s="114">
        <v>9548</v>
      </c>
      <c r="G200" s="114">
        <v>13147</v>
      </c>
      <c r="H200" s="114">
        <v>9390</v>
      </c>
      <c r="I200" s="114">
        <v>9126</v>
      </c>
      <c r="J200" s="114">
        <v>8090</v>
      </c>
      <c r="K200" s="114">
        <v>7535</v>
      </c>
      <c r="L200" s="114">
        <v>6179</v>
      </c>
      <c r="M200" s="114">
        <v>7048</v>
      </c>
      <c r="N200" s="114">
        <v>8169</v>
      </c>
      <c r="O200" s="114">
        <v>9165.1392799999994</v>
      </c>
      <c r="P200" s="114">
        <v>10744</v>
      </c>
    </row>
    <row r="201" spans="1:16">
      <c r="C201" s="22" t="s">
        <v>221</v>
      </c>
      <c r="D201" s="105">
        <f t="shared" ref="D201:D202" si="68">SUM(E201:P201)</f>
        <v>4098.9629999999997</v>
      </c>
      <c r="E201" s="114">
        <v>0</v>
      </c>
      <c r="F201" s="114">
        <v>0</v>
      </c>
      <c r="G201" s="114">
        <v>0</v>
      </c>
      <c r="H201" s="114">
        <v>0</v>
      </c>
      <c r="I201" s="114">
        <v>0</v>
      </c>
      <c r="J201" s="114">
        <v>0</v>
      </c>
      <c r="K201" s="114">
        <v>0</v>
      </c>
      <c r="L201" s="114">
        <v>0</v>
      </c>
      <c r="M201" s="114">
        <v>0</v>
      </c>
      <c r="N201" s="114">
        <v>0</v>
      </c>
      <c r="O201" s="114">
        <v>0</v>
      </c>
      <c r="P201" s="114">
        <v>4098.9629999999997</v>
      </c>
    </row>
    <row r="202" spans="1:16">
      <c r="C202" s="22" t="s">
        <v>222</v>
      </c>
      <c r="D202" s="105">
        <f t="shared" si="68"/>
        <v>2322.92</v>
      </c>
      <c r="E202" s="114">
        <v>0</v>
      </c>
      <c r="F202" s="114">
        <v>0</v>
      </c>
      <c r="G202" s="114">
        <v>0</v>
      </c>
      <c r="H202" s="114">
        <v>0</v>
      </c>
      <c r="I202" s="114">
        <v>0</v>
      </c>
      <c r="J202" s="114">
        <v>0</v>
      </c>
      <c r="K202" s="114">
        <v>0</v>
      </c>
      <c r="L202" s="114">
        <v>0</v>
      </c>
      <c r="M202" s="114">
        <v>0</v>
      </c>
      <c r="N202" s="114">
        <v>0</v>
      </c>
      <c r="O202" s="114">
        <v>0</v>
      </c>
      <c r="P202" s="114">
        <v>2322.92</v>
      </c>
    </row>
    <row r="203" spans="1:16">
      <c r="C203" s="22" t="s">
        <v>148</v>
      </c>
      <c r="D203" s="105">
        <f t="shared" ref="D203:D223" si="69">SUM(E203:P203)</f>
        <v>763560.69200000004</v>
      </c>
      <c r="E203" s="114">
        <v>84174.763000000006</v>
      </c>
      <c r="F203" s="114">
        <v>81430.657999999996</v>
      </c>
      <c r="G203" s="114">
        <v>62082.329000000005</v>
      </c>
      <c r="H203" s="114">
        <v>67816.777000000002</v>
      </c>
      <c r="I203" s="114">
        <v>52852.510999999999</v>
      </c>
      <c r="J203" s="114">
        <v>40935.418999999994</v>
      </c>
      <c r="K203" s="114">
        <v>40713.055999999997</v>
      </c>
      <c r="L203" s="114">
        <v>47993.313999999998</v>
      </c>
      <c r="M203" s="114">
        <v>55339.414000000004</v>
      </c>
      <c r="N203" s="114">
        <v>47129.881000000001</v>
      </c>
      <c r="O203" s="114">
        <v>91093.34</v>
      </c>
      <c r="P203" s="114">
        <v>91999.23000000001</v>
      </c>
    </row>
    <row r="204" spans="1:16">
      <c r="C204" s="22" t="s">
        <v>151</v>
      </c>
      <c r="D204" s="105">
        <f t="shared" ref="D204:D206" si="70">SUM(E204:P204)</f>
        <v>541217.06099999999</v>
      </c>
      <c r="E204" s="114">
        <v>59092.364999999998</v>
      </c>
      <c r="F204" s="114">
        <v>57002.008000000002</v>
      </c>
      <c r="G204" s="114">
        <v>43163.915000000001</v>
      </c>
      <c r="H204" s="114">
        <v>45754.75</v>
      </c>
      <c r="I204" s="114">
        <v>37058.29</v>
      </c>
      <c r="J204" s="114">
        <v>30625.940999999999</v>
      </c>
      <c r="K204" s="114">
        <v>29567.478000000003</v>
      </c>
      <c r="L204" s="114">
        <v>34615.328999999998</v>
      </c>
      <c r="M204" s="114">
        <v>39371.729999999996</v>
      </c>
      <c r="N204" s="114">
        <v>32723.841</v>
      </c>
      <c r="O204" s="114">
        <v>66297.497000000003</v>
      </c>
      <c r="P204" s="114">
        <v>65943.917000000001</v>
      </c>
    </row>
    <row r="205" spans="1:16">
      <c r="C205" s="22" t="s">
        <v>87</v>
      </c>
      <c r="D205" s="105">
        <f t="shared" si="70"/>
        <v>74669.841</v>
      </c>
      <c r="E205" s="114">
        <v>6081.6220000000003</v>
      </c>
      <c r="F205" s="114">
        <v>8383.7430000000004</v>
      </c>
      <c r="G205" s="114">
        <v>10968.013000000001</v>
      </c>
      <c r="H205" s="114">
        <v>8789.9470000000001</v>
      </c>
      <c r="I205" s="114">
        <v>6561.299</v>
      </c>
      <c r="J205" s="114">
        <v>6690.7179999999998</v>
      </c>
      <c r="K205" s="114">
        <v>6210.0339999999997</v>
      </c>
      <c r="L205" s="114">
        <v>5937.6679999999997</v>
      </c>
      <c r="M205" s="114">
        <v>4703.8549999999996</v>
      </c>
      <c r="N205" s="114">
        <v>2661.4090000000001</v>
      </c>
      <c r="O205" s="114">
        <v>3803.8090000000002</v>
      </c>
      <c r="P205" s="114">
        <v>3877.7240000000002</v>
      </c>
    </row>
    <row r="206" spans="1:16">
      <c r="C206" s="22" t="s">
        <v>147</v>
      </c>
      <c r="D206" s="105">
        <f t="shared" si="70"/>
        <v>157958.587</v>
      </c>
      <c r="E206" s="114">
        <v>6423.884</v>
      </c>
      <c r="F206" s="114">
        <v>9273.75</v>
      </c>
      <c r="G206" s="114">
        <v>11079.635</v>
      </c>
      <c r="H206" s="114">
        <v>16128.031000000001</v>
      </c>
      <c r="I206" s="114">
        <v>17305.962</v>
      </c>
      <c r="J206" s="114">
        <v>18101.053</v>
      </c>
      <c r="K206" s="114">
        <v>20077.667999999998</v>
      </c>
      <c r="L206" s="114">
        <v>15666.236000000001</v>
      </c>
      <c r="M206" s="114">
        <v>14504.626</v>
      </c>
      <c r="N206" s="114">
        <v>13673.431</v>
      </c>
      <c r="O206" s="114">
        <v>8253.7690000000002</v>
      </c>
      <c r="P206" s="114">
        <v>7470.5420000000004</v>
      </c>
    </row>
    <row r="207" spans="1:16">
      <c r="C207" s="22" t="s">
        <v>156</v>
      </c>
      <c r="D207" s="105">
        <f t="shared" si="69"/>
        <v>329849.891</v>
      </c>
      <c r="E207" s="114">
        <v>13269.927</v>
      </c>
      <c r="F207" s="114">
        <v>19252.968000000001</v>
      </c>
      <c r="G207" s="114">
        <v>23833.46</v>
      </c>
      <c r="H207" s="114">
        <v>35524.847000000002</v>
      </c>
      <c r="I207" s="114">
        <v>36043.198000000004</v>
      </c>
      <c r="J207" s="114">
        <v>37314.493999999999</v>
      </c>
      <c r="K207" s="114">
        <v>41144.909</v>
      </c>
      <c r="L207" s="114">
        <v>32770.141000000003</v>
      </c>
      <c r="M207" s="114">
        <v>29821.246999999999</v>
      </c>
      <c r="N207" s="114">
        <v>28137.645</v>
      </c>
      <c r="O207" s="114">
        <v>17201.222999999998</v>
      </c>
      <c r="P207" s="114">
        <v>15535.832</v>
      </c>
    </row>
    <row r="208" spans="1:16">
      <c r="C208" s="22" t="s">
        <v>8</v>
      </c>
      <c r="D208" s="105">
        <f t="shared" si="69"/>
        <v>665719</v>
      </c>
      <c r="E208" s="114">
        <v>71877</v>
      </c>
      <c r="F208" s="114">
        <v>62330</v>
      </c>
      <c r="G208" s="114">
        <v>67360</v>
      </c>
      <c r="H208" s="114">
        <v>60776</v>
      </c>
      <c r="I208" s="114">
        <v>16789</v>
      </c>
      <c r="J208" s="114">
        <v>46650</v>
      </c>
      <c r="K208" s="114">
        <v>66238</v>
      </c>
      <c r="L208" s="114">
        <v>54091</v>
      </c>
      <c r="M208" s="114">
        <v>36088</v>
      </c>
      <c r="N208" s="114">
        <v>68451</v>
      </c>
      <c r="O208" s="114">
        <v>56309</v>
      </c>
      <c r="P208" s="114">
        <v>58760</v>
      </c>
    </row>
    <row r="209" spans="3:16">
      <c r="C209" s="22" t="s">
        <v>88</v>
      </c>
      <c r="D209" s="105">
        <f t="shared" si="69"/>
        <v>41444</v>
      </c>
      <c r="E209" s="114">
        <v>0</v>
      </c>
      <c r="F209" s="114">
        <v>0</v>
      </c>
      <c r="G209" s="114">
        <v>0</v>
      </c>
      <c r="H209" s="114">
        <v>0</v>
      </c>
      <c r="I209" s="114">
        <v>3110</v>
      </c>
      <c r="J209" s="114">
        <v>15205</v>
      </c>
      <c r="K209" s="114">
        <v>11966</v>
      </c>
      <c r="L209" s="114">
        <v>11163</v>
      </c>
      <c r="M209" s="114">
        <v>0</v>
      </c>
      <c r="N209" s="114">
        <v>0</v>
      </c>
      <c r="O209" s="114">
        <v>0</v>
      </c>
      <c r="P209" s="114">
        <v>0</v>
      </c>
    </row>
    <row r="210" spans="3:16">
      <c r="C210" s="22" t="s">
        <v>217</v>
      </c>
      <c r="D210" s="105">
        <f t="shared" ref="D210" si="71">SUM(E210:P210)</f>
        <v>197184.51900000003</v>
      </c>
      <c r="E210" s="114">
        <v>10003.234</v>
      </c>
      <c r="F210" s="114">
        <v>15534.621999999999</v>
      </c>
      <c r="G210" s="114">
        <v>15897.018</v>
      </c>
      <c r="H210" s="114">
        <v>21404.371999999999</v>
      </c>
      <c r="I210" s="114">
        <v>21484.896000000001</v>
      </c>
      <c r="J210" s="114">
        <v>18106.406000000003</v>
      </c>
      <c r="K210" s="114">
        <v>25470.805</v>
      </c>
      <c r="L210" s="114">
        <v>15409.378000000001</v>
      </c>
      <c r="M210" s="114">
        <v>15763.239</v>
      </c>
      <c r="N210" s="114">
        <v>16490.559000000001</v>
      </c>
      <c r="O210" s="114">
        <v>10864.953</v>
      </c>
      <c r="P210" s="114">
        <v>10755.037</v>
      </c>
    </row>
    <row r="211" spans="3:16">
      <c r="C211" s="22" t="s">
        <v>157</v>
      </c>
      <c r="D211" s="105">
        <f t="shared" si="69"/>
        <v>272263.43800000002</v>
      </c>
      <c r="E211" s="114">
        <v>14148.717999999999</v>
      </c>
      <c r="F211" s="114">
        <v>19682.186999999998</v>
      </c>
      <c r="G211" s="114">
        <v>21746.129999999997</v>
      </c>
      <c r="H211" s="114">
        <v>27116.003000000001</v>
      </c>
      <c r="I211" s="114">
        <v>27959.792000000001</v>
      </c>
      <c r="J211" s="114">
        <v>27716.504000000001</v>
      </c>
      <c r="K211" s="114">
        <v>31493.663</v>
      </c>
      <c r="L211" s="114">
        <v>25783.822</v>
      </c>
      <c r="M211" s="114">
        <v>23980.281000000003</v>
      </c>
      <c r="N211" s="114">
        <v>23130.705999999998</v>
      </c>
      <c r="O211" s="114">
        <v>16230.899000000001</v>
      </c>
      <c r="P211" s="114">
        <v>13274.733</v>
      </c>
    </row>
    <row r="212" spans="3:16">
      <c r="C212" s="22" t="s">
        <v>9</v>
      </c>
      <c r="D212" s="105">
        <f t="shared" si="69"/>
        <v>2789.1000003978197</v>
      </c>
      <c r="E212" s="114">
        <v>383.40000041552003</v>
      </c>
      <c r="F212" s="114">
        <v>342.90000014094005</v>
      </c>
      <c r="G212" s="114">
        <v>305.10000042230001</v>
      </c>
      <c r="H212" s="114">
        <v>197.1</v>
      </c>
      <c r="I212" s="114">
        <v>195.3</v>
      </c>
      <c r="J212" s="114">
        <v>237.6</v>
      </c>
      <c r="K212" s="114">
        <v>412.19999973858</v>
      </c>
      <c r="L212" s="114">
        <v>311.39999960787003</v>
      </c>
      <c r="M212" s="114">
        <v>237.6</v>
      </c>
      <c r="N212" s="114">
        <v>166.50000007260999</v>
      </c>
      <c r="O212" s="114">
        <v>0</v>
      </c>
      <c r="P212" s="114">
        <v>0</v>
      </c>
    </row>
    <row r="213" spans="3:16">
      <c r="C213" s="22" t="s">
        <v>89</v>
      </c>
      <c r="D213" s="105">
        <f t="shared" si="69"/>
        <v>0</v>
      </c>
      <c r="E213" s="114">
        <v>0</v>
      </c>
      <c r="F213" s="114">
        <v>0</v>
      </c>
      <c r="G213" s="114">
        <v>0</v>
      </c>
      <c r="H213" s="114">
        <v>0</v>
      </c>
      <c r="I213" s="114">
        <v>0</v>
      </c>
      <c r="J213" s="114">
        <v>0</v>
      </c>
      <c r="K213" s="114">
        <v>0</v>
      </c>
      <c r="L213" s="114">
        <v>0</v>
      </c>
      <c r="M213" s="114">
        <v>0</v>
      </c>
      <c r="N213" s="114">
        <v>0</v>
      </c>
      <c r="O213" s="114">
        <v>0</v>
      </c>
      <c r="P213" s="114">
        <v>0</v>
      </c>
    </row>
    <row r="214" spans="3:16">
      <c r="C214" s="22" t="s">
        <v>158</v>
      </c>
      <c r="D214" s="105">
        <f t="shared" si="69"/>
        <v>260781.74599999998</v>
      </c>
      <c r="E214" s="114">
        <v>10388.508</v>
      </c>
      <c r="F214" s="114">
        <v>16078.923000000001</v>
      </c>
      <c r="G214" s="114">
        <v>15481.63</v>
      </c>
      <c r="H214" s="114">
        <v>29000.898000000001</v>
      </c>
      <c r="I214" s="114">
        <v>28878.989999999998</v>
      </c>
      <c r="J214" s="114">
        <v>30104.822</v>
      </c>
      <c r="K214" s="114">
        <v>30832.111000000001</v>
      </c>
      <c r="L214" s="114">
        <v>26784.637999999999</v>
      </c>
      <c r="M214" s="114">
        <v>25085.245000000003</v>
      </c>
      <c r="N214" s="114">
        <v>22554.844000000001</v>
      </c>
      <c r="O214" s="114">
        <v>13431.694</v>
      </c>
      <c r="P214" s="114">
        <v>12159.442999999999</v>
      </c>
    </row>
    <row r="215" spans="3:16">
      <c r="C215" s="22" t="s">
        <v>159</v>
      </c>
      <c r="D215" s="105">
        <f t="shared" si="69"/>
        <v>138956.67500000002</v>
      </c>
      <c r="E215" s="114">
        <v>5208.2629999999999</v>
      </c>
      <c r="F215" s="114">
        <v>7148.7070000000003</v>
      </c>
      <c r="G215" s="114">
        <v>8807.81</v>
      </c>
      <c r="H215" s="114">
        <v>12882.400000000001</v>
      </c>
      <c r="I215" s="114">
        <v>17474.900999999998</v>
      </c>
      <c r="J215" s="114">
        <v>19491.559999999998</v>
      </c>
      <c r="K215" s="114">
        <v>22081.866000000002</v>
      </c>
      <c r="L215" s="114">
        <v>15450.483</v>
      </c>
      <c r="M215" s="114">
        <v>12236.475</v>
      </c>
      <c r="N215" s="114">
        <v>9782.3799999999992</v>
      </c>
      <c r="O215" s="114">
        <v>4975.3049999999994</v>
      </c>
      <c r="P215" s="114">
        <v>3416.5249999999996</v>
      </c>
    </row>
    <row r="216" spans="3:16">
      <c r="C216" s="22" t="s">
        <v>90</v>
      </c>
      <c r="D216" s="105">
        <f t="shared" si="69"/>
        <v>0</v>
      </c>
      <c r="E216" s="114">
        <v>0</v>
      </c>
      <c r="F216" s="114">
        <v>0</v>
      </c>
      <c r="G216" s="114">
        <v>0</v>
      </c>
      <c r="H216" s="114">
        <v>0</v>
      </c>
      <c r="I216" s="114">
        <v>0</v>
      </c>
      <c r="J216" s="114">
        <v>0</v>
      </c>
      <c r="K216" s="114">
        <v>0</v>
      </c>
      <c r="L216" s="114">
        <v>0</v>
      </c>
      <c r="M216" s="114">
        <v>0</v>
      </c>
      <c r="N216" s="114">
        <v>0</v>
      </c>
      <c r="O216" s="114">
        <v>0</v>
      </c>
      <c r="P216" s="114">
        <v>0</v>
      </c>
    </row>
    <row r="217" spans="3:16">
      <c r="C217" s="22" t="s">
        <v>118</v>
      </c>
      <c r="D217" s="105">
        <f t="shared" si="69"/>
        <v>7774.5529999999999</v>
      </c>
      <c r="E217" s="114">
        <v>274.26600000000002</v>
      </c>
      <c r="F217" s="114">
        <v>446.14499999999998</v>
      </c>
      <c r="G217" s="114">
        <v>614.34699999999998</v>
      </c>
      <c r="H217" s="114">
        <v>798.08199999999999</v>
      </c>
      <c r="I217" s="114">
        <v>784.46500000000003</v>
      </c>
      <c r="J217" s="114">
        <v>915.27300000000002</v>
      </c>
      <c r="K217" s="114">
        <v>1127.7439999999999</v>
      </c>
      <c r="L217" s="114">
        <v>914.726</v>
      </c>
      <c r="M217" s="114">
        <v>702.18899999999996</v>
      </c>
      <c r="N217" s="114">
        <v>618.30999999999995</v>
      </c>
      <c r="O217" s="114">
        <v>349.50700000000001</v>
      </c>
      <c r="P217" s="114">
        <v>229.499</v>
      </c>
    </row>
    <row r="218" spans="3:16">
      <c r="C218" s="22" t="s">
        <v>215</v>
      </c>
      <c r="D218" s="105">
        <f t="shared" si="69"/>
        <v>0</v>
      </c>
      <c r="E218" s="114">
        <v>0</v>
      </c>
      <c r="F218" s="114">
        <v>0</v>
      </c>
      <c r="G218" s="114">
        <v>0</v>
      </c>
      <c r="H218" s="114">
        <v>0</v>
      </c>
      <c r="I218" s="114">
        <v>0</v>
      </c>
      <c r="J218" s="114">
        <v>0</v>
      </c>
      <c r="K218" s="114">
        <v>0</v>
      </c>
      <c r="L218" s="114">
        <v>0</v>
      </c>
      <c r="M218" s="114">
        <v>0</v>
      </c>
      <c r="N218" s="114">
        <v>0</v>
      </c>
      <c r="O218" s="114">
        <v>0</v>
      </c>
      <c r="P218" s="114">
        <v>0</v>
      </c>
    </row>
    <row r="219" spans="3:16">
      <c r="C219" s="22" t="s">
        <v>131</v>
      </c>
      <c r="D219" s="105">
        <f t="shared" si="69"/>
        <v>40758.962999999996</v>
      </c>
      <c r="E219" s="114">
        <v>1419.03</v>
      </c>
      <c r="F219" s="114">
        <v>2722.2809999999999</v>
      </c>
      <c r="G219" s="114">
        <v>3176.5810000000001</v>
      </c>
      <c r="H219" s="114">
        <v>4421.1779999999999</v>
      </c>
      <c r="I219" s="114">
        <v>4489.3109999999997</v>
      </c>
      <c r="J219" s="114">
        <v>4806.2979999999998</v>
      </c>
      <c r="K219" s="114">
        <v>5131.9249999999993</v>
      </c>
      <c r="L219" s="114">
        <v>3947.9560000000001</v>
      </c>
      <c r="M219" s="114">
        <v>3644.8579999999997</v>
      </c>
      <c r="N219" s="114">
        <v>3226.3519999999999</v>
      </c>
      <c r="O219" s="114">
        <v>1975.492</v>
      </c>
      <c r="P219" s="114">
        <v>1797.701</v>
      </c>
    </row>
    <row r="220" spans="3:16">
      <c r="C220" s="22" t="s">
        <v>10</v>
      </c>
      <c r="D220" s="105">
        <f t="shared" si="69"/>
        <v>11968.000000000002</v>
      </c>
      <c r="E220" s="114">
        <v>943.63</v>
      </c>
      <c r="F220" s="114">
        <v>929</v>
      </c>
      <c r="G220" s="114">
        <v>1012</v>
      </c>
      <c r="H220" s="114">
        <v>1001</v>
      </c>
      <c r="I220" s="114">
        <v>1013</v>
      </c>
      <c r="J220" s="114">
        <v>989</v>
      </c>
      <c r="K220" s="114">
        <v>1013</v>
      </c>
      <c r="L220" s="114">
        <v>1013</v>
      </c>
      <c r="M220" s="114">
        <v>989</v>
      </c>
      <c r="N220" s="114">
        <v>1061</v>
      </c>
      <c r="O220" s="114">
        <v>991.37</v>
      </c>
      <c r="P220" s="114">
        <v>1013</v>
      </c>
    </row>
    <row r="221" spans="3:16">
      <c r="C221" s="22" t="s">
        <v>160</v>
      </c>
      <c r="D221" s="105">
        <f t="shared" si="69"/>
        <v>92946.342999999993</v>
      </c>
      <c r="E221" s="114">
        <v>3508.7290000000003</v>
      </c>
      <c r="F221" s="114">
        <v>4830.5880000000006</v>
      </c>
      <c r="G221" s="114">
        <v>6061.3670000000002</v>
      </c>
      <c r="H221" s="114">
        <v>8717.5499999999993</v>
      </c>
      <c r="I221" s="114">
        <v>11448.138000000001</v>
      </c>
      <c r="J221" s="114">
        <v>12935.321</v>
      </c>
      <c r="K221" s="114">
        <v>14534.602000000001</v>
      </c>
      <c r="L221" s="114">
        <v>10026.085000000001</v>
      </c>
      <c r="M221" s="114">
        <v>8237.9040000000005</v>
      </c>
      <c r="N221" s="114">
        <v>6642.42</v>
      </c>
      <c r="O221" s="114">
        <v>3712.2579999999998</v>
      </c>
      <c r="P221" s="114">
        <v>2291.3809999999999</v>
      </c>
    </row>
    <row r="222" spans="3:16">
      <c r="C222" s="22" t="s">
        <v>223</v>
      </c>
      <c r="D222" s="105">
        <f t="shared" si="69"/>
        <v>5506.4259999999995</v>
      </c>
      <c r="E222" s="114">
        <v>0</v>
      </c>
      <c r="F222" s="114">
        <v>0</v>
      </c>
      <c r="G222" s="114">
        <v>0</v>
      </c>
      <c r="H222" s="114">
        <v>0</v>
      </c>
      <c r="I222" s="114">
        <v>0</v>
      </c>
      <c r="J222" s="114">
        <v>0</v>
      </c>
      <c r="K222" s="114">
        <v>0</v>
      </c>
      <c r="L222" s="114">
        <v>0</v>
      </c>
      <c r="M222" s="114">
        <v>0</v>
      </c>
      <c r="N222" s="114">
        <v>0</v>
      </c>
      <c r="O222" s="114">
        <v>0</v>
      </c>
      <c r="P222" s="114">
        <v>5506.4259999999995</v>
      </c>
    </row>
    <row r="223" spans="3:16">
      <c r="C223" s="22" t="s">
        <v>161</v>
      </c>
      <c r="D223" s="105">
        <f t="shared" si="69"/>
        <v>199193.73800000001</v>
      </c>
      <c r="E223" s="114">
        <v>8291.3150000000005</v>
      </c>
      <c r="F223" s="114">
        <v>13713.722</v>
      </c>
      <c r="G223" s="114">
        <v>14416.114000000001</v>
      </c>
      <c r="H223" s="114">
        <v>21209.147999999997</v>
      </c>
      <c r="I223" s="114">
        <v>19561.241000000002</v>
      </c>
      <c r="J223" s="114">
        <v>19319.782000000003</v>
      </c>
      <c r="K223" s="114">
        <v>24532.219000000001</v>
      </c>
      <c r="L223" s="114">
        <v>19142.748</v>
      </c>
      <c r="M223" s="114">
        <v>19531.667999999998</v>
      </c>
      <c r="N223" s="114">
        <v>17671.683000000001</v>
      </c>
      <c r="O223" s="114">
        <v>11422.233</v>
      </c>
      <c r="P223" s="114">
        <v>10381.865</v>
      </c>
    </row>
    <row r="224" spans="3:16">
      <c r="C224" s="22" t="s">
        <v>162</v>
      </c>
      <c r="D224" s="105">
        <f t="shared" ref="D224:D228" si="72">SUM(E224:P224)</f>
        <v>169.87178728397998</v>
      </c>
      <c r="E224" s="114">
        <v>18.434311900000001</v>
      </c>
      <c r="F224" s="114">
        <v>18.8820573</v>
      </c>
      <c r="G224" s="114">
        <v>15.089588000000001</v>
      </c>
      <c r="H224" s="114">
        <v>17.303000455000003</v>
      </c>
      <c r="I224" s="114">
        <v>11.465858299999999</v>
      </c>
      <c r="J224" s="114">
        <v>8.3949940850000004</v>
      </c>
      <c r="K224" s="114">
        <v>10.828009129630001</v>
      </c>
      <c r="L224" s="114">
        <v>13.4750163858</v>
      </c>
      <c r="M224" s="114">
        <v>11.60702205782</v>
      </c>
      <c r="N224" s="114">
        <v>10.630988133119999</v>
      </c>
      <c r="O224" s="114">
        <v>15.5089659424</v>
      </c>
      <c r="P224" s="114">
        <v>18.251975595209998</v>
      </c>
    </row>
    <row r="225" spans="1:16">
      <c r="C225" s="22" t="s">
        <v>163</v>
      </c>
      <c r="D225" s="105">
        <f t="shared" si="72"/>
        <v>0</v>
      </c>
      <c r="E225" s="114">
        <v>0</v>
      </c>
      <c r="F225" s="114">
        <v>0</v>
      </c>
      <c r="G225" s="114">
        <v>0</v>
      </c>
      <c r="H225" s="114">
        <v>0</v>
      </c>
      <c r="I225" s="114">
        <v>0</v>
      </c>
      <c r="J225" s="114">
        <v>0</v>
      </c>
      <c r="K225" s="114">
        <v>0</v>
      </c>
      <c r="L225" s="114">
        <v>0</v>
      </c>
      <c r="M225" s="114">
        <v>0</v>
      </c>
      <c r="N225" s="114">
        <v>0</v>
      </c>
      <c r="O225" s="114">
        <v>0</v>
      </c>
      <c r="P225" s="114">
        <v>0</v>
      </c>
    </row>
    <row r="226" spans="1:16">
      <c r="C226" s="22" t="s">
        <v>11</v>
      </c>
      <c r="D226" s="105">
        <f t="shared" si="72"/>
        <v>296058.73100000003</v>
      </c>
      <c r="E226" s="114">
        <v>36929.116000000002</v>
      </c>
      <c r="F226" s="114">
        <v>43382.516000000003</v>
      </c>
      <c r="G226" s="114">
        <v>29265.203000000001</v>
      </c>
      <c r="H226" s="114">
        <v>28434.405999999999</v>
      </c>
      <c r="I226" s="114">
        <v>14385.718000000001</v>
      </c>
      <c r="J226" s="114">
        <v>14971.69</v>
      </c>
      <c r="K226" s="114">
        <v>13911.937</v>
      </c>
      <c r="L226" s="114">
        <v>14607.386</v>
      </c>
      <c r="M226" s="114">
        <v>15117.288</v>
      </c>
      <c r="N226" s="114">
        <v>14357.505999999999</v>
      </c>
      <c r="O226" s="114">
        <v>37685.603000000003</v>
      </c>
      <c r="P226" s="114">
        <v>33010.362000000001</v>
      </c>
    </row>
    <row r="227" spans="1:16">
      <c r="C227" s="22" t="s">
        <v>91</v>
      </c>
      <c r="D227" s="105">
        <f t="shared" si="72"/>
        <v>254849.43300000002</v>
      </c>
      <c r="E227" s="114">
        <v>24122.154999999999</v>
      </c>
      <c r="F227" s="114">
        <v>14179.8</v>
      </c>
      <c r="G227" s="114">
        <v>17338.665000000001</v>
      </c>
      <c r="H227" s="114">
        <v>21810.106</v>
      </c>
      <c r="I227" s="114">
        <v>26457.023000000001</v>
      </c>
      <c r="J227" s="114">
        <v>24544.353999999999</v>
      </c>
      <c r="K227" s="114">
        <v>19581.847000000002</v>
      </c>
      <c r="L227" s="114">
        <v>20271.048999999999</v>
      </c>
      <c r="M227" s="114">
        <v>19392.396000000001</v>
      </c>
      <c r="N227" s="114">
        <v>18342.508000000002</v>
      </c>
      <c r="O227" s="114">
        <v>21274.906999999999</v>
      </c>
      <c r="P227" s="114">
        <v>27534.623</v>
      </c>
    </row>
    <row r="228" spans="1:16">
      <c r="C228" s="22" t="s">
        <v>92</v>
      </c>
      <c r="D228" s="105">
        <f t="shared" si="72"/>
        <v>134639.36600000001</v>
      </c>
      <c r="E228" s="114">
        <v>9191.3209999999999</v>
      </c>
      <c r="F228" s="114">
        <v>13643.615</v>
      </c>
      <c r="G228" s="114">
        <v>20648.292000000001</v>
      </c>
      <c r="H228" s="114">
        <v>13572.293</v>
      </c>
      <c r="I228" s="114">
        <v>8673.06</v>
      </c>
      <c r="J228" s="114">
        <v>6575.4009999999998</v>
      </c>
      <c r="K228" s="114">
        <v>10332.114</v>
      </c>
      <c r="L228" s="114">
        <v>10971.422</v>
      </c>
      <c r="M228" s="114">
        <v>8792.6720000000005</v>
      </c>
      <c r="N228" s="114">
        <v>9514.232</v>
      </c>
      <c r="O228" s="114">
        <v>11863.946</v>
      </c>
      <c r="P228" s="114">
        <v>10860.998</v>
      </c>
    </row>
    <row r="229" spans="1:16">
      <c r="D229" s="105"/>
      <c r="E229" s="106"/>
      <c r="F229" s="106"/>
      <c r="G229" s="106"/>
      <c r="H229" s="106"/>
      <c r="I229" s="106"/>
      <c r="J229" s="106"/>
      <c r="K229" s="106"/>
      <c r="L229" s="106"/>
      <c r="M229" s="106"/>
      <c r="N229" s="106"/>
      <c r="O229" s="106"/>
      <c r="P229" s="106"/>
    </row>
    <row r="230" spans="1:16">
      <c r="A230" s="63"/>
      <c r="C230" s="65" t="s">
        <v>93</v>
      </c>
      <c r="D230" s="105">
        <f>SUM(E230:P230)</f>
        <v>4607604.9970676806</v>
      </c>
      <c r="E230" s="106">
        <f t="shared" ref="E230:P230" si="73">SUM(E200:E228)</f>
        <v>378531.68031231547</v>
      </c>
      <c r="F230" s="106">
        <f t="shared" si="73"/>
        <v>399875.01505744091</v>
      </c>
      <c r="G230" s="106">
        <f t="shared" si="73"/>
        <v>386419.69858842227</v>
      </c>
      <c r="H230" s="106">
        <f t="shared" si="73"/>
        <v>434762.191000455</v>
      </c>
      <c r="I230" s="106">
        <f t="shared" si="73"/>
        <v>361663.56085829996</v>
      </c>
      <c r="J230" s="106">
        <f t="shared" si="73"/>
        <v>384335.03099408501</v>
      </c>
      <c r="K230" s="106">
        <f t="shared" si="73"/>
        <v>423919.00600886816</v>
      </c>
      <c r="L230" s="106">
        <f t="shared" si="73"/>
        <v>373063.25601599377</v>
      </c>
      <c r="M230" s="106">
        <f t="shared" si="73"/>
        <v>340599.29402205785</v>
      </c>
      <c r="N230" s="106">
        <f t="shared" si="73"/>
        <v>344515.83798820578</v>
      </c>
      <c r="O230" s="106">
        <f t="shared" si="73"/>
        <v>386917.45324594242</v>
      </c>
      <c r="P230" s="106">
        <f t="shared" si="73"/>
        <v>393002.97297559527</v>
      </c>
    </row>
    <row r="231" spans="1:16">
      <c r="A231" s="63"/>
      <c r="C231" s="65"/>
      <c r="D231" s="105"/>
      <c r="E231" s="106"/>
      <c r="F231" s="106"/>
      <c r="G231" s="106"/>
      <c r="H231" s="106"/>
      <c r="I231" s="106"/>
      <c r="J231" s="106"/>
      <c r="K231" s="106"/>
      <c r="L231" s="106"/>
      <c r="M231" s="106"/>
      <c r="N231" s="106"/>
      <c r="O231" s="106"/>
      <c r="P231" s="106"/>
    </row>
    <row r="232" spans="1:16" s="68" customFormat="1">
      <c r="A232" s="51"/>
      <c r="B232" s="66" t="s">
        <v>12</v>
      </c>
      <c r="C232" s="50"/>
      <c r="D232" s="113"/>
      <c r="E232" s="106"/>
      <c r="F232" s="106"/>
      <c r="G232" s="106"/>
      <c r="H232" s="106"/>
      <c r="I232" s="106"/>
      <c r="J232" s="106"/>
      <c r="K232" s="106"/>
      <c r="L232" s="106"/>
      <c r="M232" s="106"/>
      <c r="N232" s="106"/>
      <c r="O232" s="106"/>
      <c r="P232" s="106"/>
    </row>
    <row r="233" spans="1:16" s="68" customFormat="1">
      <c r="A233" s="51"/>
      <c r="B233" s="80"/>
      <c r="C233" s="22" t="s">
        <v>13</v>
      </c>
      <c r="D233" s="105">
        <f t="shared" ref="D233:D277" si="74">SUM(E233:P233)</f>
        <v>65322.28437740721</v>
      </c>
      <c r="E233" s="114">
        <v>5348.8159999999998</v>
      </c>
      <c r="F233" s="114">
        <v>4986.7980000000007</v>
      </c>
      <c r="G233" s="114">
        <v>6431.3689999999997</v>
      </c>
      <c r="H233" s="114">
        <v>8010.0559999999996</v>
      </c>
      <c r="I233" s="114">
        <v>11036.289695696374</v>
      </c>
      <c r="J233" s="114">
        <v>7752.1087086004854</v>
      </c>
      <c r="K233" s="114">
        <v>4348.3838039677366</v>
      </c>
      <c r="L233" s="114">
        <v>3715.2696013335553</v>
      </c>
      <c r="M233" s="114">
        <v>1762.4119380942986</v>
      </c>
      <c r="N233" s="114">
        <v>4019.5554022061824</v>
      </c>
      <c r="O233" s="114">
        <v>3311.7697086296644</v>
      </c>
      <c r="P233" s="114">
        <v>4599.4565188789211</v>
      </c>
    </row>
    <row r="234" spans="1:16">
      <c r="B234" s="80"/>
      <c r="C234" s="22" t="s">
        <v>14</v>
      </c>
      <c r="D234" s="105">
        <f t="shared" si="74"/>
        <v>121561.931</v>
      </c>
      <c r="E234" s="114">
        <v>6925.0919999999996</v>
      </c>
      <c r="F234" s="114">
        <v>6028.6590000000006</v>
      </c>
      <c r="G234" s="114">
        <v>7081.6049999999987</v>
      </c>
      <c r="H234" s="114">
        <v>9262.6890000000003</v>
      </c>
      <c r="I234" s="114">
        <v>13416.437999999998</v>
      </c>
      <c r="J234" s="114">
        <v>14968.279</v>
      </c>
      <c r="K234" s="114">
        <v>12170.865</v>
      </c>
      <c r="L234" s="114">
        <v>10254.013999999999</v>
      </c>
      <c r="M234" s="114">
        <v>10572.858000000002</v>
      </c>
      <c r="N234" s="114">
        <v>10986.428</v>
      </c>
      <c r="O234" s="114">
        <v>9684.1059999999998</v>
      </c>
      <c r="P234" s="114">
        <v>10210.897999999999</v>
      </c>
    </row>
    <row r="235" spans="1:16">
      <c r="B235" s="80"/>
      <c r="C235" s="22" t="s">
        <v>15</v>
      </c>
      <c r="D235" s="105">
        <f t="shared" si="74"/>
        <v>538437.70695173088</v>
      </c>
      <c r="E235" s="114">
        <v>23868.130333999994</v>
      </c>
      <c r="F235" s="114">
        <v>29979.750429999996</v>
      </c>
      <c r="G235" s="114">
        <v>37511.023000000001</v>
      </c>
      <c r="H235" s="114">
        <v>56398.646000000008</v>
      </c>
      <c r="I235" s="114">
        <v>64359.279659905013</v>
      </c>
      <c r="J235" s="114">
        <v>65061.103500000005</v>
      </c>
      <c r="K235" s="114">
        <v>70129.321959999972</v>
      </c>
      <c r="L235" s="114">
        <v>55946.936621000015</v>
      </c>
      <c r="M235" s="114">
        <v>46910.916294825845</v>
      </c>
      <c r="N235" s="114">
        <v>39688.671333999991</v>
      </c>
      <c r="O235" s="114">
        <v>25923.936551999999</v>
      </c>
      <c r="P235" s="114">
        <v>22659.991265999997</v>
      </c>
    </row>
    <row r="236" spans="1:16">
      <c r="B236" s="80"/>
      <c r="C236" s="22" t="s">
        <v>16</v>
      </c>
      <c r="D236" s="105">
        <f t="shared" si="74"/>
        <v>394087.775139142</v>
      </c>
      <c r="E236" s="114">
        <v>7942.8136340000137</v>
      </c>
      <c r="F236" s="114">
        <v>12668.877560000004</v>
      </c>
      <c r="G236" s="114">
        <v>14913.407770999997</v>
      </c>
      <c r="H236" s="114">
        <v>25197.197113242397</v>
      </c>
      <c r="I236" s="114">
        <v>34970.046738871693</v>
      </c>
      <c r="J236" s="114">
        <v>37336.394734919559</v>
      </c>
      <c r="K236" s="114">
        <v>35086.715007736748</v>
      </c>
      <c r="L236" s="114">
        <v>32198.512833173139</v>
      </c>
      <c r="M236" s="114">
        <v>31471.345098989324</v>
      </c>
      <c r="N236" s="114">
        <v>31866.916591599613</v>
      </c>
      <c r="O236" s="114">
        <v>21361.50751909801</v>
      </c>
      <c r="P236" s="114">
        <v>109074.04053651151</v>
      </c>
    </row>
    <row r="237" spans="1:16">
      <c r="B237" s="80"/>
      <c r="C237" s="22" t="s">
        <v>17</v>
      </c>
      <c r="D237" s="105">
        <f t="shared" si="74"/>
        <v>5223.7820000000002</v>
      </c>
      <c r="E237" s="114">
        <v>0</v>
      </c>
      <c r="F237" s="114">
        <v>0</v>
      </c>
      <c r="G237" s="114">
        <v>0</v>
      </c>
      <c r="H237" s="114">
        <v>14.771000000000001</v>
      </c>
      <c r="I237" s="114">
        <v>420.70699999999999</v>
      </c>
      <c r="J237" s="114">
        <v>1343.97</v>
      </c>
      <c r="K237" s="114">
        <v>1426.1219999999998</v>
      </c>
      <c r="L237" s="114">
        <v>1348.0369999999998</v>
      </c>
      <c r="M237" s="114">
        <v>655.35599999999999</v>
      </c>
      <c r="N237" s="114">
        <v>14.818999999999999</v>
      </c>
      <c r="O237" s="114">
        <v>0</v>
      </c>
      <c r="P237" s="114">
        <v>0</v>
      </c>
    </row>
    <row r="238" spans="1:16">
      <c r="B238" s="80"/>
      <c r="C238" s="22" t="s">
        <v>18</v>
      </c>
      <c r="D238" s="105">
        <f t="shared" si="74"/>
        <v>1824.354</v>
      </c>
      <c r="E238" s="114">
        <v>68.878</v>
      </c>
      <c r="F238" s="114">
        <v>19.972999999999999</v>
      </c>
      <c r="G238" s="114">
        <v>110.295</v>
      </c>
      <c r="H238" s="114">
        <v>124.684</v>
      </c>
      <c r="I238" s="114">
        <v>90.057999999999993</v>
      </c>
      <c r="J238" s="114">
        <v>176.20699999999999</v>
      </c>
      <c r="K238" s="114">
        <v>79.245999999999995</v>
      </c>
      <c r="L238" s="114">
        <v>141.47400000000002</v>
      </c>
      <c r="M238" s="114">
        <v>384.92999999999995</v>
      </c>
      <c r="N238" s="114">
        <v>179.71200000000002</v>
      </c>
      <c r="O238" s="114">
        <v>217.56399999999999</v>
      </c>
      <c r="P238" s="114">
        <v>231.333</v>
      </c>
    </row>
    <row r="239" spans="1:16">
      <c r="B239" s="80"/>
      <c r="C239" s="22" t="s">
        <v>94</v>
      </c>
      <c r="D239" s="105">
        <f t="shared" si="74"/>
        <v>135765.13399999999</v>
      </c>
      <c r="E239" s="114">
        <v>9509.6589999999997</v>
      </c>
      <c r="F239" s="114">
        <v>8518.2209999999995</v>
      </c>
      <c r="G239" s="114">
        <v>8430.0640000000003</v>
      </c>
      <c r="H239" s="114">
        <v>9515.4009999999998</v>
      </c>
      <c r="I239" s="114">
        <v>6290.4679999999998</v>
      </c>
      <c r="J239" s="114">
        <v>8809.4619999999995</v>
      </c>
      <c r="K239" s="114">
        <v>9153.98</v>
      </c>
      <c r="L239" s="114">
        <v>9107.2070000000003</v>
      </c>
      <c r="M239" s="114">
        <v>12977.046</v>
      </c>
      <c r="N239" s="114">
        <v>17696.171999999999</v>
      </c>
      <c r="O239" s="114">
        <v>15717.555</v>
      </c>
      <c r="P239" s="114">
        <v>20039.898999999998</v>
      </c>
    </row>
    <row r="240" spans="1:16">
      <c r="B240" s="80"/>
      <c r="C240" s="22" t="s">
        <v>134</v>
      </c>
      <c r="D240" s="105">
        <f t="shared" si="74"/>
        <v>25634.969999999998</v>
      </c>
      <c r="E240" s="114">
        <v>2154.31</v>
      </c>
      <c r="F240" s="114">
        <v>3093.0990000000002</v>
      </c>
      <c r="G240" s="114">
        <v>3609.4780000000001</v>
      </c>
      <c r="H240" s="114">
        <v>2744.6750000000002</v>
      </c>
      <c r="I240" s="114">
        <v>2161.5339999999997</v>
      </c>
      <c r="J240" s="114">
        <v>1952.9660000000001</v>
      </c>
      <c r="K240" s="114">
        <v>2216.4949999999999</v>
      </c>
      <c r="L240" s="114">
        <v>2118.88</v>
      </c>
      <c r="M240" s="114">
        <v>1814.0520000000001</v>
      </c>
      <c r="N240" s="114">
        <v>1303.3389999999999</v>
      </c>
      <c r="O240" s="114">
        <v>1059.2439999999999</v>
      </c>
      <c r="P240" s="114">
        <v>1406.8980000000001</v>
      </c>
    </row>
    <row r="241" spans="2:16">
      <c r="B241" s="80"/>
      <c r="C241" s="22" t="s">
        <v>219</v>
      </c>
      <c r="D241" s="105">
        <f t="shared" si="74"/>
        <v>22162.438999999998</v>
      </c>
      <c r="E241" s="114">
        <v>1972.7809999999999</v>
      </c>
      <c r="F241" s="114">
        <v>2267.4120000000003</v>
      </c>
      <c r="G241" s="114">
        <v>2903.701</v>
      </c>
      <c r="H241" s="114">
        <v>2603.134</v>
      </c>
      <c r="I241" s="114">
        <v>1725.847</v>
      </c>
      <c r="J241" s="114">
        <v>1819.24</v>
      </c>
      <c r="K241" s="114">
        <v>1898.7850000000001</v>
      </c>
      <c r="L241" s="114">
        <v>1928.875</v>
      </c>
      <c r="M241" s="114">
        <v>1802.0160000000001</v>
      </c>
      <c r="N241" s="114">
        <v>1302.999</v>
      </c>
      <c r="O241" s="114">
        <v>972.45600000000002</v>
      </c>
      <c r="P241" s="114">
        <v>965.19299999999998</v>
      </c>
    </row>
    <row r="242" spans="2:16">
      <c r="B242" s="80"/>
      <c r="C242" s="22" t="s">
        <v>95</v>
      </c>
      <c r="D242" s="105">
        <f t="shared" si="74"/>
        <v>814.54599999999994</v>
      </c>
      <c r="E242" s="114">
        <v>252.024</v>
      </c>
      <c r="F242" s="114">
        <v>140.55500000000001</v>
      </c>
      <c r="G242" s="114">
        <v>152.56299999999999</v>
      </c>
      <c r="H242" s="114">
        <v>51.531999999999996</v>
      </c>
      <c r="I242" s="114">
        <v>49.923000000000002</v>
      </c>
      <c r="J242" s="114">
        <v>34.011000000000003</v>
      </c>
      <c r="K242" s="114">
        <v>46.68</v>
      </c>
      <c r="L242" s="114">
        <v>40.617999999999995</v>
      </c>
      <c r="M242" s="114">
        <v>31.292000000000002</v>
      </c>
      <c r="N242" s="114">
        <v>9.3529999999999998</v>
      </c>
      <c r="O242" s="114">
        <v>2.5679999999999996</v>
      </c>
      <c r="P242" s="114">
        <v>3.4269999999999996</v>
      </c>
    </row>
    <row r="243" spans="2:16">
      <c r="B243" s="80"/>
      <c r="C243" s="22" t="s">
        <v>123</v>
      </c>
      <c r="D243" s="105">
        <f t="shared" si="74"/>
        <v>221862.52500000002</v>
      </c>
      <c r="E243" s="114">
        <v>9393.8649999999998</v>
      </c>
      <c r="F243" s="114">
        <v>13457.550999999999</v>
      </c>
      <c r="G243" s="114">
        <v>15995.591999999999</v>
      </c>
      <c r="H243" s="114">
        <v>22895.019</v>
      </c>
      <c r="I243" s="114">
        <v>23648.837</v>
      </c>
      <c r="J243" s="114">
        <v>24512.774000000001</v>
      </c>
      <c r="K243" s="114">
        <v>26568.063000000002</v>
      </c>
      <c r="L243" s="114">
        <v>21422.715</v>
      </c>
      <c r="M243" s="114">
        <v>20206.988000000001</v>
      </c>
      <c r="N243" s="114">
        <v>19939.821</v>
      </c>
      <c r="O243" s="114">
        <v>12490.550999999999</v>
      </c>
      <c r="P243" s="114">
        <v>11330.749</v>
      </c>
    </row>
    <row r="244" spans="2:16">
      <c r="B244" s="80"/>
      <c r="C244" s="22" t="s">
        <v>124</v>
      </c>
      <c r="D244" s="105">
        <f t="shared" si="74"/>
        <v>208985.22699999998</v>
      </c>
      <c r="E244" s="114">
        <v>8690.0149999999994</v>
      </c>
      <c r="F244" s="114">
        <v>13614.644</v>
      </c>
      <c r="G244" s="114">
        <v>15117.036</v>
      </c>
      <c r="H244" s="114">
        <v>22053.643</v>
      </c>
      <c r="I244" s="114">
        <v>22187.052</v>
      </c>
      <c r="J244" s="114">
        <v>23221.279000000002</v>
      </c>
      <c r="K244" s="114">
        <v>24514.157999999999</v>
      </c>
      <c r="L244" s="114">
        <v>20644.733</v>
      </c>
      <c r="M244" s="114">
        <v>19681.988000000001</v>
      </c>
      <c r="N244" s="114">
        <v>17973.703999999998</v>
      </c>
      <c r="O244" s="114">
        <v>11120.291999999999</v>
      </c>
      <c r="P244" s="114">
        <v>10166.683000000001</v>
      </c>
    </row>
    <row r="245" spans="2:16">
      <c r="B245" s="80"/>
      <c r="C245" s="22" t="s">
        <v>125</v>
      </c>
      <c r="D245" s="105">
        <f>SUM(E245:P245)</f>
        <v>207457.64400000003</v>
      </c>
      <c r="E245" s="114">
        <v>8653.969000000001</v>
      </c>
      <c r="F245" s="114">
        <v>13491.668000000001</v>
      </c>
      <c r="G245" s="114">
        <v>15250.230000000001</v>
      </c>
      <c r="H245" s="114">
        <v>22190.447</v>
      </c>
      <c r="I245" s="114">
        <v>21945.945</v>
      </c>
      <c r="J245" s="114">
        <v>22963.058000000001</v>
      </c>
      <c r="K245" s="114">
        <v>24405.868999999999</v>
      </c>
      <c r="L245" s="114">
        <v>20148.526000000002</v>
      </c>
      <c r="M245" s="114">
        <v>19375.578999999998</v>
      </c>
      <c r="N245" s="114">
        <v>17895.306</v>
      </c>
      <c r="O245" s="114">
        <v>11111.454</v>
      </c>
      <c r="P245" s="114">
        <v>10025.593000000001</v>
      </c>
    </row>
    <row r="246" spans="2:16">
      <c r="B246" s="80"/>
      <c r="C246" s="22" t="s">
        <v>126</v>
      </c>
      <c r="D246" s="105">
        <f>SUM(E246:P246)</f>
        <v>208114.22199999998</v>
      </c>
      <c r="E246" s="114">
        <v>8601.0190000000002</v>
      </c>
      <c r="F246" s="114">
        <v>13410.227999999999</v>
      </c>
      <c r="G246" s="114">
        <v>15159.288</v>
      </c>
      <c r="H246" s="114">
        <v>21943.522999999997</v>
      </c>
      <c r="I246" s="114">
        <v>22352.185000000001</v>
      </c>
      <c r="J246" s="114">
        <v>23471.148999999998</v>
      </c>
      <c r="K246" s="114">
        <v>24354.931</v>
      </c>
      <c r="L246" s="114">
        <v>20629.332999999999</v>
      </c>
      <c r="M246" s="114">
        <v>19239.363999999998</v>
      </c>
      <c r="N246" s="114">
        <v>17974.518</v>
      </c>
      <c r="O246" s="114">
        <v>11105.171999999999</v>
      </c>
      <c r="P246" s="114">
        <v>9873.5120000000006</v>
      </c>
    </row>
    <row r="247" spans="2:16">
      <c r="B247" s="80"/>
      <c r="C247" s="22" t="s">
        <v>19</v>
      </c>
      <c r="D247" s="105">
        <f t="shared" si="74"/>
        <v>506.85</v>
      </c>
      <c r="E247" s="114">
        <v>210.26600000000002</v>
      </c>
      <c r="F247" s="114">
        <v>52.155999999999999</v>
      </c>
      <c r="G247" s="114">
        <v>0</v>
      </c>
      <c r="H247" s="114">
        <v>0</v>
      </c>
      <c r="I247" s="114">
        <v>1.7230000000000001</v>
      </c>
      <c r="J247" s="114">
        <v>0</v>
      </c>
      <c r="K247" s="114">
        <v>234.64</v>
      </c>
      <c r="L247" s="114">
        <v>8.0649999999999995</v>
      </c>
      <c r="M247" s="114">
        <v>0</v>
      </c>
      <c r="N247" s="114">
        <v>0</v>
      </c>
      <c r="O247" s="114">
        <v>0</v>
      </c>
      <c r="P247" s="114">
        <v>0</v>
      </c>
    </row>
    <row r="248" spans="2:16">
      <c r="B248" s="80"/>
      <c r="C248" s="22" t="s">
        <v>96</v>
      </c>
      <c r="D248" s="105">
        <f t="shared" si="74"/>
        <v>80214.660999999993</v>
      </c>
      <c r="E248" s="114">
        <v>5928.7</v>
      </c>
      <c r="F248" s="114">
        <v>9469.8549999999996</v>
      </c>
      <c r="G248" s="114">
        <v>9445.0489999999991</v>
      </c>
      <c r="H248" s="114">
        <v>8234.36</v>
      </c>
      <c r="I248" s="114">
        <v>5404.1</v>
      </c>
      <c r="J248" s="114">
        <v>4013.5429999999997</v>
      </c>
      <c r="K248" s="114">
        <v>5723.7459999999992</v>
      </c>
      <c r="L248" s="114">
        <v>6406.4850000000006</v>
      </c>
      <c r="M248" s="114">
        <v>5899.7459999999992</v>
      </c>
      <c r="N248" s="114">
        <v>5324.5560000000005</v>
      </c>
      <c r="O248" s="114">
        <v>7262.973</v>
      </c>
      <c r="P248" s="114">
        <v>7101.5480000000007</v>
      </c>
    </row>
    <row r="249" spans="2:16">
      <c r="B249" s="80"/>
      <c r="C249" s="22" t="s">
        <v>128</v>
      </c>
      <c r="D249" s="105">
        <f t="shared" si="74"/>
        <v>197195.49</v>
      </c>
      <c r="E249" s="114">
        <v>8391.6440000000002</v>
      </c>
      <c r="F249" s="114">
        <v>12332.308999999999</v>
      </c>
      <c r="G249" s="114">
        <v>12975.314</v>
      </c>
      <c r="H249" s="114">
        <v>20931.107</v>
      </c>
      <c r="I249" s="114">
        <v>21580.946</v>
      </c>
      <c r="J249" s="114">
        <v>22452.773000000001</v>
      </c>
      <c r="K249" s="114">
        <v>23353.053</v>
      </c>
      <c r="L249" s="114">
        <v>18215.703999999998</v>
      </c>
      <c r="M249" s="114">
        <v>18129.45</v>
      </c>
      <c r="N249" s="114">
        <v>17603.599999999999</v>
      </c>
      <c r="O249" s="114">
        <v>11126.773999999999</v>
      </c>
      <c r="P249" s="114">
        <v>10102.815999999999</v>
      </c>
    </row>
    <row r="250" spans="2:16">
      <c r="B250" s="80"/>
      <c r="C250" s="22" t="s">
        <v>129</v>
      </c>
      <c r="D250" s="105">
        <f t="shared" si="74"/>
        <v>121441.69799999999</v>
      </c>
      <c r="E250" s="114">
        <v>5280.8869999999997</v>
      </c>
      <c r="F250" s="114">
        <v>7800.0619999999999</v>
      </c>
      <c r="G250" s="114">
        <v>8366.8870000000006</v>
      </c>
      <c r="H250" s="114">
        <v>13808.267</v>
      </c>
      <c r="I250" s="114">
        <v>13282.383</v>
      </c>
      <c r="J250" s="114">
        <v>13477.557000000001</v>
      </c>
      <c r="K250" s="114">
        <v>14564.594999999999</v>
      </c>
      <c r="L250" s="114">
        <v>10907.853999999999</v>
      </c>
      <c r="M250" s="114">
        <v>11306.976000000001</v>
      </c>
      <c r="N250" s="114">
        <v>9606.8029999999999</v>
      </c>
      <c r="O250" s="114">
        <v>6836.1769999999997</v>
      </c>
      <c r="P250" s="114">
        <v>6203.25</v>
      </c>
    </row>
    <row r="251" spans="2:16">
      <c r="B251" s="80"/>
      <c r="C251" s="22" t="s">
        <v>122</v>
      </c>
      <c r="D251" s="105">
        <f t="shared" si="74"/>
        <v>208142.94599999997</v>
      </c>
      <c r="E251" s="114">
        <v>8754.134</v>
      </c>
      <c r="F251" s="114">
        <v>13005.558000000001</v>
      </c>
      <c r="G251" s="114">
        <v>14839.514999999999</v>
      </c>
      <c r="H251" s="114">
        <v>21932.833999999999</v>
      </c>
      <c r="I251" s="114">
        <v>22331.374</v>
      </c>
      <c r="J251" s="114">
        <v>23176.9</v>
      </c>
      <c r="K251" s="114">
        <v>25273.938999999998</v>
      </c>
      <c r="L251" s="114">
        <v>19746.360999999997</v>
      </c>
      <c r="M251" s="114">
        <v>19684.157999999999</v>
      </c>
      <c r="N251" s="114">
        <v>17624.61</v>
      </c>
      <c r="O251" s="114">
        <v>11537.940999999999</v>
      </c>
      <c r="P251" s="114">
        <v>10235.621999999999</v>
      </c>
    </row>
    <row r="252" spans="2:16">
      <c r="B252" s="80"/>
      <c r="C252" s="22" t="s">
        <v>119</v>
      </c>
      <c r="D252" s="105">
        <f t="shared" si="74"/>
        <v>151709.82999999999</v>
      </c>
      <c r="E252" s="114">
        <v>17850.538</v>
      </c>
      <c r="F252" s="114">
        <v>16045.325000000001</v>
      </c>
      <c r="G252" s="114">
        <v>20705.052</v>
      </c>
      <c r="H252" s="114">
        <v>13176.745999999999</v>
      </c>
      <c r="I252" s="114">
        <v>10992.307000000001</v>
      </c>
      <c r="J252" s="114">
        <v>13675.736999999999</v>
      </c>
      <c r="K252" s="114">
        <v>9278.009</v>
      </c>
      <c r="L252" s="114">
        <v>7714.3179999999993</v>
      </c>
      <c r="M252" s="114">
        <v>9336.6990000000005</v>
      </c>
      <c r="N252" s="114">
        <v>9879.6919999999991</v>
      </c>
      <c r="O252" s="114">
        <v>10987.675999999999</v>
      </c>
      <c r="P252" s="114">
        <v>12067.731</v>
      </c>
    </row>
    <row r="253" spans="2:16">
      <c r="B253" s="80"/>
      <c r="C253" s="22" t="s">
        <v>20</v>
      </c>
      <c r="D253" s="105">
        <f t="shared" si="74"/>
        <v>115889.21800000001</v>
      </c>
      <c r="E253" s="114">
        <v>13717.681</v>
      </c>
      <c r="F253" s="114">
        <v>16105.444</v>
      </c>
      <c r="G253" s="114">
        <v>11877.654999999999</v>
      </c>
      <c r="H253" s="114">
        <v>12326.189999999999</v>
      </c>
      <c r="I253" s="114">
        <v>5163.5860000000002</v>
      </c>
      <c r="J253" s="114">
        <v>5324.3050000000003</v>
      </c>
      <c r="K253" s="114">
        <v>6353.732</v>
      </c>
      <c r="L253" s="114">
        <v>6143.3890000000001</v>
      </c>
      <c r="M253" s="114">
        <v>5087.5349999999999</v>
      </c>
      <c r="N253" s="114">
        <v>8621.4079999999994</v>
      </c>
      <c r="O253" s="114">
        <v>11283.642</v>
      </c>
      <c r="P253" s="114">
        <v>13884.651</v>
      </c>
    </row>
    <row r="254" spans="2:16">
      <c r="B254" s="80"/>
      <c r="C254" s="22" t="s">
        <v>21</v>
      </c>
      <c r="D254" s="105">
        <f t="shared" si="74"/>
        <v>152730.41399999999</v>
      </c>
      <c r="E254" s="114">
        <v>18327.759999999998</v>
      </c>
      <c r="F254" s="114">
        <v>20214.845999999998</v>
      </c>
      <c r="G254" s="114">
        <v>15588.029</v>
      </c>
      <c r="H254" s="114">
        <v>16120.796999999999</v>
      </c>
      <c r="I254" s="114">
        <v>6915.8490000000002</v>
      </c>
      <c r="J254" s="114">
        <v>7108.9060000000009</v>
      </c>
      <c r="K254" s="114">
        <v>9259.8119999999999</v>
      </c>
      <c r="L254" s="114">
        <v>8156.3160000000007</v>
      </c>
      <c r="M254" s="114">
        <v>7109.7939999999999</v>
      </c>
      <c r="N254" s="114">
        <v>11086.339</v>
      </c>
      <c r="O254" s="114">
        <v>14998.312999999998</v>
      </c>
      <c r="P254" s="114">
        <v>17843.652999999998</v>
      </c>
    </row>
    <row r="255" spans="2:16">
      <c r="B255" s="80"/>
      <c r="C255" s="22" t="s">
        <v>97</v>
      </c>
      <c r="D255" s="105">
        <f t="shared" si="74"/>
        <v>185959.62600000002</v>
      </c>
      <c r="E255" s="114">
        <v>13115.886</v>
      </c>
      <c r="F255" s="114">
        <v>19094.048999999999</v>
      </c>
      <c r="G255" s="114">
        <v>21806.862999999998</v>
      </c>
      <c r="H255" s="114">
        <v>21067.949000000001</v>
      </c>
      <c r="I255" s="114">
        <v>11931.707</v>
      </c>
      <c r="J255" s="114">
        <v>9257.6779999999999</v>
      </c>
      <c r="K255" s="114">
        <v>16424.465</v>
      </c>
      <c r="L255" s="114">
        <v>14245.897000000001</v>
      </c>
      <c r="M255" s="114">
        <v>14731.913</v>
      </c>
      <c r="N255" s="114">
        <v>12414.499</v>
      </c>
      <c r="O255" s="114">
        <v>16789.403999999999</v>
      </c>
      <c r="P255" s="114">
        <v>15079.315999999999</v>
      </c>
    </row>
    <row r="256" spans="2:16">
      <c r="B256" s="80"/>
      <c r="C256" s="22" t="s">
        <v>22</v>
      </c>
      <c r="D256" s="105">
        <f t="shared" si="74"/>
        <v>124947.11</v>
      </c>
      <c r="E256" s="114">
        <v>6560.5050000000001</v>
      </c>
      <c r="F256" s="114">
        <v>12599.882000000001</v>
      </c>
      <c r="G256" s="114">
        <v>13214.21</v>
      </c>
      <c r="H256" s="114">
        <v>11529.611999999999</v>
      </c>
      <c r="I256" s="114">
        <v>14156.647000000001</v>
      </c>
      <c r="J256" s="114">
        <v>13721.866999999998</v>
      </c>
      <c r="K256" s="114">
        <v>14394.301000000001</v>
      </c>
      <c r="L256" s="114">
        <v>11964.545</v>
      </c>
      <c r="M256" s="114">
        <v>10788.556</v>
      </c>
      <c r="N256" s="114">
        <v>4526.42</v>
      </c>
      <c r="O256" s="114">
        <v>5465.2620000000006</v>
      </c>
      <c r="P256" s="114">
        <v>6025.3029999999999</v>
      </c>
    </row>
    <row r="257" spans="2:16">
      <c r="B257" s="80"/>
      <c r="C257" s="22" t="s">
        <v>164</v>
      </c>
      <c r="D257" s="105">
        <f t="shared" si="74"/>
        <v>25543.714000000004</v>
      </c>
      <c r="E257" s="114">
        <v>1414.1</v>
      </c>
      <c r="F257" s="114">
        <v>2549.328</v>
      </c>
      <c r="G257" s="114">
        <v>2197.9759999999997</v>
      </c>
      <c r="H257" s="114">
        <v>2639.5699999999997</v>
      </c>
      <c r="I257" s="114">
        <v>3357.9459999999999</v>
      </c>
      <c r="J257" s="114">
        <v>2093.3209999999999</v>
      </c>
      <c r="K257" s="114">
        <v>3023.4089999999997</v>
      </c>
      <c r="L257" s="114">
        <v>2668.578</v>
      </c>
      <c r="M257" s="114">
        <v>2224.17</v>
      </c>
      <c r="N257" s="114">
        <v>832.66599999999994</v>
      </c>
      <c r="O257" s="114">
        <v>1237.3220000000001</v>
      </c>
      <c r="P257" s="114">
        <v>1305.328</v>
      </c>
    </row>
    <row r="258" spans="2:16">
      <c r="B258" s="80"/>
      <c r="C258" s="22" t="s">
        <v>165</v>
      </c>
      <c r="D258" s="105">
        <f t="shared" si="74"/>
        <v>25571.111000000001</v>
      </c>
      <c r="E258" s="114">
        <v>1383.4079999999999</v>
      </c>
      <c r="F258" s="114">
        <v>2531.3850000000002</v>
      </c>
      <c r="G258" s="114">
        <v>2169.1260000000002</v>
      </c>
      <c r="H258" s="114">
        <v>2688.5050000000001</v>
      </c>
      <c r="I258" s="114">
        <v>3331.9849999999997</v>
      </c>
      <c r="J258" s="114">
        <v>2099.4369999999999</v>
      </c>
      <c r="K258" s="114">
        <v>3005.0069999999996</v>
      </c>
      <c r="L258" s="114">
        <v>2828.8180000000002</v>
      </c>
      <c r="M258" s="114">
        <v>2561.0680000000002</v>
      </c>
      <c r="N258" s="114">
        <v>1005.5940000000001</v>
      </c>
      <c r="O258" s="114">
        <v>977.80899999999997</v>
      </c>
      <c r="P258" s="114">
        <v>988.96900000000005</v>
      </c>
    </row>
    <row r="259" spans="2:16">
      <c r="B259" s="80"/>
      <c r="C259" s="22" t="s">
        <v>166</v>
      </c>
      <c r="D259" s="105">
        <f t="shared" si="74"/>
        <v>25441.194999999996</v>
      </c>
      <c r="E259" s="114">
        <v>1454.404</v>
      </c>
      <c r="F259" s="114">
        <v>2432.2659999999996</v>
      </c>
      <c r="G259" s="114">
        <v>2023.9169999999999</v>
      </c>
      <c r="H259" s="114">
        <v>2662.55</v>
      </c>
      <c r="I259" s="114">
        <v>3248.9340000000002</v>
      </c>
      <c r="J259" s="114">
        <v>2018.2649999999999</v>
      </c>
      <c r="K259" s="114">
        <v>2907.413</v>
      </c>
      <c r="L259" s="114">
        <v>2638.8180000000002</v>
      </c>
      <c r="M259" s="114">
        <v>2469.0550000000003</v>
      </c>
      <c r="N259" s="114">
        <v>1041.7259999999999</v>
      </c>
      <c r="O259" s="114">
        <v>1242.7829999999999</v>
      </c>
      <c r="P259" s="114">
        <v>1301.0640000000001</v>
      </c>
    </row>
    <row r="260" spans="2:16">
      <c r="B260" s="80"/>
      <c r="C260" s="22" t="s">
        <v>167</v>
      </c>
      <c r="D260" s="105">
        <f t="shared" si="74"/>
        <v>25569.707000000002</v>
      </c>
      <c r="E260" s="114">
        <v>1480.7280000000001</v>
      </c>
      <c r="F260" s="114">
        <v>2378.7570000000001</v>
      </c>
      <c r="G260" s="114">
        <v>2082.808</v>
      </c>
      <c r="H260" s="114">
        <v>2722.6310000000003</v>
      </c>
      <c r="I260" s="114">
        <v>3218.431</v>
      </c>
      <c r="J260" s="114">
        <v>2023.835</v>
      </c>
      <c r="K260" s="114">
        <v>2892.576</v>
      </c>
      <c r="L260" s="114">
        <v>2591.7339999999999</v>
      </c>
      <c r="M260" s="114">
        <v>2522.482</v>
      </c>
      <c r="N260" s="114">
        <v>1071.598</v>
      </c>
      <c r="O260" s="114">
        <v>1260.6709999999998</v>
      </c>
      <c r="P260" s="114">
        <v>1323.4560000000001</v>
      </c>
    </row>
    <row r="261" spans="2:16">
      <c r="B261" s="80"/>
      <c r="C261" s="22" t="s">
        <v>133</v>
      </c>
      <c r="D261" s="105">
        <f t="shared" si="74"/>
        <v>102442.016</v>
      </c>
      <c r="E261" s="114">
        <v>3157.556</v>
      </c>
      <c r="F261" s="114">
        <v>6682.8049999999994</v>
      </c>
      <c r="G261" s="114">
        <v>7507.84</v>
      </c>
      <c r="H261" s="114">
        <v>11668.59</v>
      </c>
      <c r="I261" s="114">
        <v>12485.387999999999</v>
      </c>
      <c r="J261" s="114">
        <v>12337.043</v>
      </c>
      <c r="K261" s="114">
        <v>12815.933999999999</v>
      </c>
      <c r="L261" s="114">
        <v>9842.6020000000008</v>
      </c>
      <c r="M261" s="114">
        <v>8192.8169999999991</v>
      </c>
      <c r="N261" s="114">
        <v>8126.7420000000002</v>
      </c>
      <c r="O261" s="114">
        <v>5039.83</v>
      </c>
      <c r="P261" s="114">
        <v>4584.8689999999997</v>
      </c>
    </row>
    <row r="262" spans="2:16">
      <c r="B262" s="80"/>
      <c r="C262" s="22" t="s">
        <v>127</v>
      </c>
      <c r="D262" s="105">
        <f t="shared" si="74"/>
        <v>226332.37299999999</v>
      </c>
      <c r="E262" s="114">
        <v>23895.08</v>
      </c>
      <c r="F262" s="114">
        <v>21547.202000000001</v>
      </c>
      <c r="G262" s="114">
        <v>19026.034</v>
      </c>
      <c r="H262" s="114">
        <v>20380.136999999999</v>
      </c>
      <c r="I262" s="114">
        <v>11925.074000000001</v>
      </c>
      <c r="J262" s="114">
        <v>9211.7170000000006</v>
      </c>
      <c r="K262" s="114">
        <v>8802.76</v>
      </c>
      <c r="L262" s="114">
        <v>12590.465</v>
      </c>
      <c r="M262" s="114">
        <v>16137.380000000001</v>
      </c>
      <c r="N262" s="114">
        <v>15855.407999999999</v>
      </c>
      <c r="O262" s="114">
        <v>34392.351999999999</v>
      </c>
      <c r="P262" s="114">
        <v>32568.763999999999</v>
      </c>
    </row>
    <row r="263" spans="2:16">
      <c r="B263" s="80"/>
      <c r="C263" s="22" t="s">
        <v>23</v>
      </c>
      <c r="D263" s="105">
        <f t="shared" ref="D263:D268" si="75">SUM(E263:P263)</f>
        <v>48490.474999999999</v>
      </c>
      <c r="E263" s="114">
        <v>5874.4409999999998</v>
      </c>
      <c r="F263" s="114">
        <v>5553.1760000000004</v>
      </c>
      <c r="G263" s="114">
        <v>5524.7780000000002</v>
      </c>
      <c r="H263" s="114">
        <v>5682.8780000000006</v>
      </c>
      <c r="I263" s="114">
        <v>3389.7780000000002</v>
      </c>
      <c r="J263" s="114">
        <v>2966.741</v>
      </c>
      <c r="K263" s="114">
        <v>3060.37</v>
      </c>
      <c r="L263" s="114">
        <v>3772.279</v>
      </c>
      <c r="M263" s="114">
        <v>2467.2749999999996</v>
      </c>
      <c r="N263" s="114">
        <v>3900.0230000000001</v>
      </c>
      <c r="O263" s="114">
        <v>3440.6019999999999</v>
      </c>
      <c r="P263" s="114">
        <v>2858.134</v>
      </c>
    </row>
    <row r="264" spans="2:16">
      <c r="B264" s="80"/>
      <c r="C264" s="22" t="s">
        <v>24</v>
      </c>
      <c r="D264" s="105">
        <f t="shared" ref="D264:D266" si="76">SUM(E264:P264)</f>
        <v>41119.466</v>
      </c>
      <c r="E264" s="114">
        <v>4567.8000000000011</v>
      </c>
      <c r="F264" s="114">
        <v>5185.4459999999999</v>
      </c>
      <c r="G264" s="114">
        <v>4272.2870000000003</v>
      </c>
      <c r="H264" s="114">
        <v>4919.8010000000004</v>
      </c>
      <c r="I264" s="114">
        <v>2611.788</v>
      </c>
      <c r="J264" s="114">
        <v>2214.5189999999998</v>
      </c>
      <c r="K264" s="114">
        <v>2388.5819999999999</v>
      </c>
      <c r="L264" s="114">
        <v>3420.2449999999999</v>
      </c>
      <c r="M264" s="114">
        <v>2597.1990000000001</v>
      </c>
      <c r="N264" s="114">
        <v>3235.3789999999999</v>
      </c>
      <c r="O264" s="114">
        <v>3014.7150000000001</v>
      </c>
      <c r="P264" s="114">
        <v>2691.7049999999999</v>
      </c>
    </row>
    <row r="265" spans="2:16">
      <c r="B265" s="80"/>
      <c r="C265" s="22" t="s">
        <v>25</v>
      </c>
      <c r="D265" s="105">
        <f t="shared" si="76"/>
        <v>64857.791999999994</v>
      </c>
      <c r="E265" s="114">
        <v>6358.2659999999996</v>
      </c>
      <c r="F265" s="114">
        <v>2708.07</v>
      </c>
      <c r="G265" s="114">
        <v>4193.2119999999995</v>
      </c>
      <c r="H265" s="114">
        <v>5305.5230000000001</v>
      </c>
      <c r="I265" s="114">
        <v>8382.978000000001</v>
      </c>
      <c r="J265" s="114">
        <v>5418.7449999999999</v>
      </c>
      <c r="K265" s="114">
        <v>4569.9070000000002</v>
      </c>
      <c r="L265" s="114">
        <v>5681.2880000000005</v>
      </c>
      <c r="M265" s="114">
        <v>2158.4479999999999</v>
      </c>
      <c r="N265" s="114">
        <v>5624.4670000000006</v>
      </c>
      <c r="O265" s="114">
        <v>8355.6329999999998</v>
      </c>
      <c r="P265" s="114">
        <v>6101.2550000000001</v>
      </c>
    </row>
    <row r="266" spans="2:16">
      <c r="B266" s="80"/>
      <c r="C266" s="22" t="s">
        <v>144</v>
      </c>
      <c r="D266" s="105">
        <f t="shared" si="76"/>
        <v>41297.041999999994</v>
      </c>
      <c r="E266" s="114">
        <v>1679.6669999999999</v>
      </c>
      <c r="F266" s="114">
        <v>2970.6349999999998</v>
      </c>
      <c r="G266" s="114">
        <v>4106.5940000000001</v>
      </c>
      <c r="H266" s="114">
        <v>3943.6990000000001</v>
      </c>
      <c r="I266" s="114">
        <v>4248.1009999999997</v>
      </c>
      <c r="J266" s="114">
        <v>4514.9719999999998</v>
      </c>
      <c r="K266" s="114">
        <v>5537.5920000000006</v>
      </c>
      <c r="L266" s="114">
        <v>5045.3339999999998</v>
      </c>
      <c r="M266" s="114">
        <v>3316.3359999999998</v>
      </c>
      <c r="N266" s="114">
        <v>2255.875</v>
      </c>
      <c r="O266" s="114">
        <v>1877.751</v>
      </c>
      <c r="P266" s="114">
        <v>1800.4859999999999</v>
      </c>
    </row>
    <row r="267" spans="2:16">
      <c r="B267" s="80"/>
      <c r="C267" s="22" t="s">
        <v>145</v>
      </c>
      <c r="D267" s="105">
        <f t="shared" si="75"/>
        <v>37796.22099999999</v>
      </c>
      <c r="E267" s="114">
        <v>1747.02</v>
      </c>
      <c r="F267" s="114">
        <v>2844.8379999999997</v>
      </c>
      <c r="G267" s="114">
        <v>3933.5879999999997</v>
      </c>
      <c r="H267" s="114">
        <v>2781.9180000000001</v>
      </c>
      <c r="I267" s="114">
        <v>4076.32</v>
      </c>
      <c r="J267" s="114">
        <v>3919.5570000000002</v>
      </c>
      <c r="K267" s="114">
        <v>4187.13</v>
      </c>
      <c r="L267" s="114">
        <v>3308.1729999999998</v>
      </c>
      <c r="M267" s="114">
        <v>3547.5150000000003</v>
      </c>
      <c r="N267" s="114">
        <v>3497.442</v>
      </c>
      <c r="O267" s="114">
        <v>2165.6130000000003</v>
      </c>
      <c r="P267" s="114">
        <v>1787.107</v>
      </c>
    </row>
    <row r="268" spans="2:16">
      <c r="B268" s="80"/>
      <c r="C268" s="22" t="s">
        <v>146</v>
      </c>
      <c r="D268" s="105">
        <f t="shared" si="75"/>
        <v>41445.692000000003</v>
      </c>
      <c r="E268" s="114">
        <v>1586.454</v>
      </c>
      <c r="F268" s="114">
        <v>2919.433</v>
      </c>
      <c r="G268" s="114">
        <v>4036.348</v>
      </c>
      <c r="H268" s="114">
        <v>4398.1769999999997</v>
      </c>
      <c r="I268" s="114">
        <v>4439.2579999999998</v>
      </c>
      <c r="J268" s="114">
        <v>4557.4920000000002</v>
      </c>
      <c r="K268" s="114">
        <v>5549.5679999999993</v>
      </c>
      <c r="L268" s="114">
        <v>4848.0879999999997</v>
      </c>
      <c r="M268" s="114">
        <v>3794.23</v>
      </c>
      <c r="N268" s="114">
        <v>2555.2449999999999</v>
      </c>
      <c r="O268" s="114">
        <v>1433.616</v>
      </c>
      <c r="P268" s="114">
        <v>1327.7829999999999</v>
      </c>
    </row>
    <row r="269" spans="2:16">
      <c r="B269" s="80"/>
      <c r="C269" s="22" t="s">
        <v>224</v>
      </c>
      <c r="D269" s="105">
        <f t="shared" ref="D269" si="77">SUM(E269:P269)</f>
        <v>3025.2759999999998</v>
      </c>
      <c r="E269" s="114">
        <v>0</v>
      </c>
      <c r="F269" s="114">
        <v>0</v>
      </c>
      <c r="G269" s="114">
        <v>0</v>
      </c>
      <c r="H269" s="114">
        <v>0</v>
      </c>
      <c r="I269" s="114">
        <v>0</v>
      </c>
      <c r="J269" s="114">
        <v>0</v>
      </c>
      <c r="K269" s="114">
        <v>0</v>
      </c>
      <c r="L269" s="114">
        <v>0</v>
      </c>
      <c r="M269" s="114">
        <v>0</v>
      </c>
      <c r="N269" s="114">
        <v>0</v>
      </c>
      <c r="O269" s="114">
        <v>0</v>
      </c>
      <c r="P269" s="114">
        <v>3025.2759999999998</v>
      </c>
    </row>
    <row r="270" spans="2:16">
      <c r="B270" s="80"/>
      <c r="C270" s="22" t="s">
        <v>26</v>
      </c>
      <c r="D270" s="105">
        <f t="shared" si="74"/>
        <v>45303.936999999998</v>
      </c>
      <c r="E270" s="114">
        <v>3310.7690000000002</v>
      </c>
      <c r="F270" s="114">
        <v>4286.5779999999995</v>
      </c>
      <c r="G270" s="114">
        <v>2869.5730000000003</v>
      </c>
      <c r="H270" s="114">
        <v>3492.3909999999996</v>
      </c>
      <c r="I270" s="114">
        <v>2816.1579999999999</v>
      </c>
      <c r="J270" s="114">
        <v>3176.442</v>
      </c>
      <c r="K270" s="114">
        <v>4544.8670000000002</v>
      </c>
      <c r="L270" s="114">
        <v>3722.6760000000004</v>
      </c>
      <c r="M270" s="114">
        <v>4331.9660000000003</v>
      </c>
      <c r="N270" s="114">
        <v>4005.8329999999996</v>
      </c>
      <c r="O270" s="114">
        <v>3912.0909999999994</v>
      </c>
      <c r="P270" s="114">
        <v>4834.5930000000008</v>
      </c>
    </row>
    <row r="271" spans="2:16">
      <c r="B271" s="80"/>
      <c r="C271" s="22" t="s">
        <v>98</v>
      </c>
      <c r="D271" s="105">
        <f t="shared" si="74"/>
        <v>246379.239</v>
      </c>
      <c r="E271" s="114">
        <v>27563.179</v>
      </c>
      <c r="F271" s="114">
        <v>33836.505000000005</v>
      </c>
      <c r="G271" s="114">
        <v>31241.883999999998</v>
      </c>
      <c r="H271" s="114">
        <v>16777.388999999999</v>
      </c>
      <c r="I271" s="114">
        <v>35259.474999999999</v>
      </c>
      <c r="J271" s="114">
        <v>36861.418999999994</v>
      </c>
      <c r="K271" s="114">
        <v>34072.932000000001</v>
      </c>
      <c r="L271" s="114">
        <v>30766.455999999998</v>
      </c>
      <c r="M271" s="114">
        <v>0</v>
      </c>
      <c r="N271" s="114">
        <v>0</v>
      </c>
      <c r="O271" s="114">
        <v>0</v>
      </c>
      <c r="P271" s="114">
        <v>0</v>
      </c>
    </row>
    <row r="272" spans="2:16">
      <c r="B272" s="80"/>
      <c r="C272" s="22" t="s">
        <v>135</v>
      </c>
      <c r="D272" s="105">
        <f t="shared" si="74"/>
        <v>174323.69099999999</v>
      </c>
      <c r="E272" s="114">
        <v>5961.01</v>
      </c>
      <c r="F272" s="114">
        <v>10688.539000000001</v>
      </c>
      <c r="G272" s="114">
        <v>16056.459000000001</v>
      </c>
      <c r="H272" s="114">
        <v>19747.912</v>
      </c>
      <c r="I272" s="114">
        <v>16075.313</v>
      </c>
      <c r="J272" s="114">
        <v>19022.507000000001</v>
      </c>
      <c r="K272" s="114">
        <v>22125.923000000003</v>
      </c>
      <c r="L272" s="114">
        <v>19732.061000000002</v>
      </c>
      <c r="M272" s="114">
        <v>17189.195</v>
      </c>
      <c r="N272" s="114">
        <v>13211.087</v>
      </c>
      <c r="O272" s="114">
        <v>8361.2929999999997</v>
      </c>
      <c r="P272" s="114">
        <v>6152.3919999999998</v>
      </c>
    </row>
    <row r="273" spans="1:16">
      <c r="B273" s="80"/>
      <c r="C273" s="22" t="s">
        <v>27</v>
      </c>
      <c r="D273" s="105">
        <f t="shared" si="74"/>
        <v>3674.0020000000004</v>
      </c>
      <c r="E273" s="114">
        <v>2308.1930000000002</v>
      </c>
      <c r="F273" s="114">
        <v>0</v>
      </c>
      <c r="G273" s="114">
        <v>0</v>
      </c>
      <c r="H273" s="114">
        <v>0</v>
      </c>
      <c r="I273" s="114">
        <v>0</v>
      </c>
      <c r="J273" s="114">
        <v>0</v>
      </c>
      <c r="K273" s="114">
        <v>596.09100000000001</v>
      </c>
      <c r="L273" s="114">
        <v>0</v>
      </c>
      <c r="M273" s="114">
        <v>0</v>
      </c>
      <c r="N273" s="114">
        <v>129.94300000000001</v>
      </c>
      <c r="O273" s="114">
        <v>509.73</v>
      </c>
      <c r="P273" s="114">
        <v>130.04500000000002</v>
      </c>
    </row>
    <row r="274" spans="1:16">
      <c r="B274" s="80"/>
      <c r="C274" s="22" t="s">
        <v>132</v>
      </c>
      <c r="D274" s="105">
        <f t="shared" si="74"/>
        <v>201300.842</v>
      </c>
      <c r="E274" s="114">
        <v>8842.2119999999995</v>
      </c>
      <c r="F274" s="114">
        <v>11603.814999999999</v>
      </c>
      <c r="G274" s="114">
        <v>15361.455000000002</v>
      </c>
      <c r="H274" s="114">
        <v>23454.391</v>
      </c>
      <c r="I274" s="114">
        <v>19848.255999999998</v>
      </c>
      <c r="J274" s="114">
        <v>21717.293000000001</v>
      </c>
      <c r="K274" s="114">
        <v>26124.571000000004</v>
      </c>
      <c r="L274" s="114">
        <v>19516.042999999998</v>
      </c>
      <c r="M274" s="114">
        <v>18669.756000000001</v>
      </c>
      <c r="N274" s="114">
        <v>13800.541000000001</v>
      </c>
      <c r="O274" s="114">
        <v>11617.531000000001</v>
      </c>
      <c r="P274" s="114">
        <v>10744.977999999999</v>
      </c>
    </row>
    <row r="275" spans="1:16">
      <c r="B275" s="80"/>
      <c r="C275" s="22" t="s">
        <v>99</v>
      </c>
      <c r="D275" s="105">
        <f t="shared" si="74"/>
        <v>20267.124000000003</v>
      </c>
      <c r="E275" s="114">
        <v>1057.1859999999999</v>
      </c>
      <c r="F275" s="114">
        <v>2179.6379999999999</v>
      </c>
      <c r="G275" s="114">
        <v>1784.9010000000001</v>
      </c>
      <c r="H275" s="114">
        <v>2010.9649999999997</v>
      </c>
      <c r="I275" s="114">
        <v>2451.652</v>
      </c>
      <c r="J275" s="114">
        <v>2326.0320000000002</v>
      </c>
      <c r="K275" s="114">
        <v>1754.107</v>
      </c>
      <c r="L275" s="114">
        <v>2540.04</v>
      </c>
      <c r="M275" s="114">
        <v>1704.4519999999998</v>
      </c>
      <c r="N275" s="114">
        <v>845.17900000000009</v>
      </c>
      <c r="O275" s="114">
        <v>813.952</v>
      </c>
      <c r="P275" s="114">
        <v>799.02</v>
      </c>
    </row>
    <row r="276" spans="1:16">
      <c r="C276" s="22" t="s">
        <v>121</v>
      </c>
      <c r="D276" s="105">
        <f t="shared" si="74"/>
        <v>99047.13900000001</v>
      </c>
      <c r="E276" s="114">
        <v>3598.2220000000002</v>
      </c>
      <c r="F276" s="114">
        <v>6619.2819999999992</v>
      </c>
      <c r="G276" s="114">
        <v>7250.5860000000002</v>
      </c>
      <c r="H276" s="114">
        <v>10031.109</v>
      </c>
      <c r="I276" s="114">
        <v>10347.680999999999</v>
      </c>
      <c r="J276" s="114">
        <v>10536.838000000002</v>
      </c>
      <c r="K276" s="114">
        <v>11881.97</v>
      </c>
      <c r="L276" s="114">
        <v>10019.833999999999</v>
      </c>
      <c r="M276" s="114">
        <v>9458.9130000000005</v>
      </c>
      <c r="N276" s="114">
        <v>8653.607</v>
      </c>
      <c r="O276" s="114">
        <v>5500.0279999999993</v>
      </c>
      <c r="P276" s="114">
        <v>5149.0690000000004</v>
      </c>
    </row>
    <row r="277" spans="1:16">
      <c r="C277" s="22" t="s">
        <v>120</v>
      </c>
      <c r="D277" s="105">
        <f t="shared" si="74"/>
        <v>191056.44599999997</v>
      </c>
      <c r="E277" s="114">
        <v>7962.0780000000004</v>
      </c>
      <c r="F277" s="114">
        <v>11988.965</v>
      </c>
      <c r="G277" s="114">
        <v>14200.583000000001</v>
      </c>
      <c r="H277" s="114">
        <v>21266.024000000001</v>
      </c>
      <c r="I277" s="114">
        <v>20945.89</v>
      </c>
      <c r="J277" s="114">
        <v>22401.669000000002</v>
      </c>
      <c r="K277" s="114">
        <v>25087.202000000001</v>
      </c>
      <c r="L277" s="114">
        <v>13919.981</v>
      </c>
      <c r="M277" s="114">
        <v>15613.767</v>
      </c>
      <c r="N277" s="114">
        <v>16927.727999999999</v>
      </c>
      <c r="O277" s="114">
        <v>10672.243</v>
      </c>
      <c r="P277" s="114">
        <v>10070.316000000001</v>
      </c>
    </row>
    <row r="278" spans="1:16">
      <c r="B278" s="50"/>
      <c r="C278" s="64"/>
      <c r="D278" s="113"/>
      <c r="E278" s="106"/>
      <c r="F278" s="106"/>
      <c r="G278" s="106"/>
      <c r="H278" s="106"/>
      <c r="I278" s="106"/>
      <c r="J278" s="106"/>
      <c r="K278" s="106"/>
      <c r="L278" s="106"/>
      <c r="M278" s="106"/>
      <c r="N278" s="106"/>
      <c r="O278" s="106"/>
      <c r="P278" s="106"/>
    </row>
    <row r="279" spans="1:16">
      <c r="C279" s="66" t="s">
        <v>100</v>
      </c>
      <c r="D279" s="105">
        <f>SUM(E279:P279)</f>
        <v>5186276.8834682796</v>
      </c>
      <c r="E279" s="106">
        <f t="shared" ref="E279:P279" si="78">SUM(E233:E277)</f>
        <v>306721.14596800006</v>
      </c>
      <c r="F279" s="106">
        <f t="shared" si="78"/>
        <v>389903.58499</v>
      </c>
      <c r="G279" s="106">
        <f t="shared" si="78"/>
        <v>421324.17477100005</v>
      </c>
      <c r="H279" s="106">
        <f t="shared" si="78"/>
        <v>508707.43911324249</v>
      </c>
      <c r="I279" s="106">
        <f t="shared" si="78"/>
        <v>508875.63809447305</v>
      </c>
      <c r="J279" s="106">
        <f t="shared" si="78"/>
        <v>515049.11194352002</v>
      </c>
      <c r="K279" s="106">
        <f t="shared" si="78"/>
        <v>546187.81777170452</v>
      </c>
      <c r="L279" s="106">
        <f t="shared" si="78"/>
        <v>462607.57805550657</v>
      </c>
      <c r="M279" s="106">
        <f t="shared" si="78"/>
        <v>407916.99333190953</v>
      </c>
      <c r="N279" s="106">
        <f t="shared" si="78"/>
        <v>384115.32432780595</v>
      </c>
      <c r="O279" s="106">
        <f t="shared" si="78"/>
        <v>326191.90277972771</v>
      </c>
      <c r="P279" s="106">
        <f t="shared" si="78"/>
        <v>408676.17232139048</v>
      </c>
    </row>
    <row r="280" spans="1:16">
      <c r="B280" s="50"/>
      <c r="C280" s="50"/>
      <c r="D280" s="113"/>
      <c r="E280" s="106"/>
      <c r="F280" s="106"/>
      <c r="G280" s="106"/>
      <c r="H280" s="106"/>
      <c r="I280" s="106"/>
      <c r="J280" s="106"/>
      <c r="K280" s="106"/>
      <c r="L280" s="106"/>
      <c r="M280" s="106"/>
      <c r="N280" s="106"/>
      <c r="O280" s="106"/>
      <c r="P280" s="106"/>
    </row>
    <row r="281" spans="1:16">
      <c r="A281" s="66"/>
      <c r="B281" s="66" t="s">
        <v>28</v>
      </c>
      <c r="C281" s="50"/>
      <c r="D281" s="113"/>
      <c r="E281" s="106"/>
      <c r="F281" s="106"/>
      <c r="G281" s="106"/>
      <c r="H281" s="106"/>
      <c r="I281" s="106"/>
      <c r="J281" s="106"/>
      <c r="K281" s="106"/>
      <c r="L281" s="106"/>
      <c r="M281" s="106"/>
      <c r="N281" s="106"/>
      <c r="O281" s="106"/>
      <c r="P281" s="106"/>
    </row>
    <row r="282" spans="1:16">
      <c r="A282" s="66"/>
      <c r="B282" s="22"/>
      <c r="C282" s="64" t="s">
        <v>101</v>
      </c>
      <c r="D282" s="105">
        <f t="shared" ref="D282:D283" si="79">SUM(E282:P282)</f>
        <v>74201.224019999994</v>
      </c>
      <c r="E282" s="114">
        <v>7448.59</v>
      </c>
      <c r="F282" s="114">
        <v>6824.09</v>
      </c>
      <c r="G282" s="114">
        <v>5246.63</v>
      </c>
      <c r="H282" s="114">
        <v>4000.48</v>
      </c>
      <c r="I282" s="114">
        <v>8801.49</v>
      </c>
      <c r="J282" s="114">
        <v>6450.3</v>
      </c>
      <c r="K282" s="114">
        <v>6547.47</v>
      </c>
      <c r="L282" s="114">
        <v>7492.96</v>
      </c>
      <c r="M282" s="114">
        <v>3876.09</v>
      </c>
      <c r="N282" s="114">
        <v>4362.29</v>
      </c>
      <c r="O282" s="114">
        <v>6357.59</v>
      </c>
      <c r="P282" s="114">
        <v>6793.2440199999874</v>
      </c>
    </row>
    <row r="283" spans="1:16">
      <c r="A283" s="66"/>
      <c r="B283" s="66"/>
      <c r="C283" s="64" t="s">
        <v>29</v>
      </c>
      <c r="D283" s="105">
        <f t="shared" si="79"/>
        <v>0</v>
      </c>
      <c r="E283" s="114">
        <v>0</v>
      </c>
      <c r="F283" s="114">
        <v>0</v>
      </c>
      <c r="G283" s="114">
        <v>0</v>
      </c>
      <c r="H283" s="114">
        <v>0</v>
      </c>
      <c r="I283" s="114">
        <v>0</v>
      </c>
      <c r="J283" s="114">
        <v>0</v>
      </c>
      <c r="K283" s="114">
        <v>0</v>
      </c>
      <c r="L283" s="114">
        <v>0</v>
      </c>
      <c r="M283" s="114">
        <v>0</v>
      </c>
      <c r="N283" s="114">
        <v>0</v>
      </c>
      <c r="O283" s="114">
        <v>0</v>
      </c>
      <c r="P283" s="114">
        <v>0</v>
      </c>
    </row>
    <row r="284" spans="1:16">
      <c r="A284" s="66"/>
      <c r="B284" s="66"/>
      <c r="D284" s="105"/>
      <c r="E284" s="106"/>
      <c r="F284" s="106"/>
      <c r="G284" s="106"/>
      <c r="H284" s="106"/>
      <c r="I284" s="106"/>
      <c r="J284" s="106"/>
      <c r="K284" s="106"/>
      <c r="L284" s="106"/>
      <c r="M284" s="106"/>
      <c r="N284" s="106"/>
      <c r="O284" s="106"/>
      <c r="P284" s="106"/>
    </row>
    <row r="285" spans="1:16">
      <c r="A285" s="66"/>
      <c r="C285" s="66" t="s">
        <v>102</v>
      </c>
      <c r="D285" s="105">
        <f>SUM(E285:P285)</f>
        <v>74201.224019999994</v>
      </c>
      <c r="E285" s="106">
        <f t="shared" ref="E285:P285" si="80">SUM(E282:E283)</f>
        <v>7448.59</v>
      </c>
      <c r="F285" s="106">
        <f t="shared" si="80"/>
        <v>6824.09</v>
      </c>
      <c r="G285" s="106">
        <f t="shared" si="80"/>
        <v>5246.63</v>
      </c>
      <c r="H285" s="106">
        <f t="shared" ref="H285:J285" si="81">SUM(H282:H283)</f>
        <v>4000.48</v>
      </c>
      <c r="I285" s="106">
        <f t="shared" si="81"/>
        <v>8801.49</v>
      </c>
      <c r="J285" s="106">
        <f t="shared" si="81"/>
        <v>6450.3</v>
      </c>
      <c r="K285" s="106">
        <f t="shared" si="80"/>
        <v>6547.47</v>
      </c>
      <c r="L285" s="106">
        <f t="shared" si="80"/>
        <v>7492.96</v>
      </c>
      <c r="M285" s="106">
        <f t="shared" si="80"/>
        <v>3876.09</v>
      </c>
      <c r="N285" s="106">
        <f t="shared" si="80"/>
        <v>4362.29</v>
      </c>
      <c r="O285" s="106">
        <f t="shared" si="80"/>
        <v>6357.59</v>
      </c>
      <c r="P285" s="106">
        <f t="shared" si="80"/>
        <v>6793.2440199999874</v>
      </c>
    </row>
    <row r="286" spans="1:16">
      <c r="A286" s="66"/>
      <c r="B286" s="66"/>
      <c r="C286" s="64"/>
      <c r="D286" s="118" t="s">
        <v>85</v>
      </c>
      <c r="E286" s="118" t="s">
        <v>85</v>
      </c>
      <c r="F286" s="118" t="s">
        <v>85</v>
      </c>
      <c r="G286" s="118" t="s">
        <v>85</v>
      </c>
      <c r="H286" s="118" t="s">
        <v>85</v>
      </c>
      <c r="I286" s="118" t="s">
        <v>85</v>
      </c>
      <c r="J286" s="118" t="s">
        <v>85</v>
      </c>
      <c r="K286" s="118" t="s">
        <v>85</v>
      </c>
      <c r="L286" s="118" t="s">
        <v>85</v>
      </c>
      <c r="M286" s="118" t="s">
        <v>85</v>
      </c>
      <c r="N286" s="118" t="s">
        <v>85</v>
      </c>
      <c r="O286" s="118" t="s">
        <v>85</v>
      </c>
      <c r="P286" s="118" t="s">
        <v>85</v>
      </c>
    </row>
    <row r="287" spans="1:16">
      <c r="A287" s="66"/>
      <c r="B287" s="66" t="s">
        <v>30</v>
      </c>
      <c r="C287" s="64"/>
      <c r="D287" s="105">
        <f>SUM(E287:P287)</f>
        <v>9868083.1045559607</v>
      </c>
      <c r="E287" s="106">
        <f t="shared" ref="E287:P287" si="82">SUM(E285,E279,E230)</f>
        <v>692701.41628031549</v>
      </c>
      <c r="F287" s="106">
        <f t="shared" si="82"/>
        <v>796602.69004744093</v>
      </c>
      <c r="G287" s="106">
        <f t="shared" si="82"/>
        <v>812990.50335942232</v>
      </c>
      <c r="H287" s="106">
        <f t="shared" si="82"/>
        <v>947470.11011369748</v>
      </c>
      <c r="I287" s="106">
        <f t="shared" si="82"/>
        <v>879340.68895277299</v>
      </c>
      <c r="J287" s="106">
        <f t="shared" si="82"/>
        <v>905834.44293760508</v>
      </c>
      <c r="K287" s="106">
        <f t="shared" si="82"/>
        <v>976654.29378057271</v>
      </c>
      <c r="L287" s="106">
        <f t="shared" si="82"/>
        <v>843163.79407150042</v>
      </c>
      <c r="M287" s="106">
        <f t="shared" si="82"/>
        <v>752392.3773539674</v>
      </c>
      <c r="N287" s="106">
        <f t="shared" si="82"/>
        <v>732993.45231601177</v>
      </c>
      <c r="O287" s="106">
        <f t="shared" si="82"/>
        <v>719466.94602567016</v>
      </c>
      <c r="P287" s="106">
        <f t="shared" si="82"/>
        <v>808472.38931698573</v>
      </c>
    </row>
    <row r="288" spans="1:16">
      <c r="A288" s="66"/>
      <c r="B288" s="66"/>
      <c r="C288" s="50"/>
      <c r="D288" s="113"/>
      <c r="E288" s="106"/>
      <c r="F288" s="106"/>
      <c r="G288" s="106"/>
      <c r="H288" s="106"/>
      <c r="I288" s="106"/>
      <c r="J288" s="106"/>
      <c r="K288" s="106"/>
      <c r="L288" s="106"/>
      <c r="M288" s="106"/>
      <c r="N288" s="106"/>
      <c r="O288" s="106"/>
      <c r="P288" s="106"/>
    </row>
    <row r="289" spans="1:16">
      <c r="A289" s="66"/>
      <c r="B289" s="66" t="s">
        <v>31</v>
      </c>
      <c r="C289" s="50"/>
      <c r="D289" s="113"/>
      <c r="E289" s="106"/>
      <c r="F289" s="106"/>
      <c r="G289" s="106"/>
      <c r="H289" s="106"/>
      <c r="I289" s="106"/>
      <c r="J289" s="106"/>
      <c r="K289" s="106"/>
      <c r="L289" s="106"/>
      <c r="M289" s="106"/>
      <c r="N289" s="106"/>
      <c r="O289" s="106"/>
      <c r="P289" s="106"/>
    </row>
    <row r="290" spans="1:16">
      <c r="A290" s="66"/>
      <c r="B290" s="66"/>
      <c r="C290" s="64" t="s">
        <v>103</v>
      </c>
      <c r="D290" s="105">
        <f t="shared" ref="D290:D297" si="83">SUM(E290:P290)</f>
        <v>-9041</v>
      </c>
      <c r="E290" s="114">
        <v>1925</v>
      </c>
      <c r="F290" s="114">
        <v>-10423</v>
      </c>
      <c r="G290" s="114">
        <v>-10876</v>
      </c>
      <c r="H290" s="114">
        <v>6461</v>
      </c>
      <c r="I290" s="114">
        <v>7922</v>
      </c>
      <c r="J290" s="114">
        <v>1265</v>
      </c>
      <c r="K290" s="114">
        <v>6431</v>
      </c>
      <c r="L290" s="114">
        <v>-10397</v>
      </c>
      <c r="M290" s="114">
        <v>2330</v>
      </c>
      <c r="N290" s="114">
        <v>-4317</v>
      </c>
      <c r="O290" s="114">
        <v>6121</v>
      </c>
      <c r="P290" s="114">
        <v>-5483</v>
      </c>
    </row>
    <row r="291" spans="1:16">
      <c r="A291" s="66"/>
      <c r="B291" s="66"/>
      <c r="C291" s="50"/>
      <c r="D291" s="118" t="s">
        <v>85</v>
      </c>
      <c r="E291" s="118" t="s">
        <v>85</v>
      </c>
      <c r="F291" s="118" t="s">
        <v>85</v>
      </c>
      <c r="G291" s="118" t="s">
        <v>85</v>
      </c>
      <c r="H291" s="118" t="s">
        <v>85</v>
      </c>
      <c r="I291" s="118" t="s">
        <v>85</v>
      </c>
      <c r="J291" s="118" t="s">
        <v>85</v>
      </c>
      <c r="K291" s="118" t="s">
        <v>85</v>
      </c>
      <c r="L291" s="118" t="s">
        <v>85</v>
      </c>
      <c r="M291" s="118" t="s">
        <v>85</v>
      </c>
      <c r="N291" s="118" t="s">
        <v>85</v>
      </c>
      <c r="O291" s="118" t="s">
        <v>85</v>
      </c>
      <c r="P291" s="118" t="s">
        <v>85</v>
      </c>
    </row>
    <row r="292" spans="1:16">
      <c r="A292" s="66"/>
      <c r="B292" s="66" t="s">
        <v>32</v>
      </c>
      <c r="C292" s="50"/>
      <c r="D292" s="105">
        <f>SUM(E292:P292)</f>
        <v>-9041</v>
      </c>
      <c r="E292" s="114">
        <f t="shared" ref="E292:P292" si="84">SUM(E290:E290)</f>
        <v>1925</v>
      </c>
      <c r="F292" s="114">
        <f t="shared" si="84"/>
        <v>-10423</v>
      </c>
      <c r="G292" s="114">
        <f t="shared" si="84"/>
        <v>-10876</v>
      </c>
      <c r="H292" s="114">
        <f t="shared" si="84"/>
        <v>6461</v>
      </c>
      <c r="I292" s="114">
        <f t="shared" si="84"/>
        <v>7922</v>
      </c>
      <c r="J292" s="114">
        <f t="shared" si="84"/>
        <v>1265</v>
      </c>
      <c r="K292" s="114">
        <f t="shared" si="84"/>
        <v>6431</v>
      </c>
      <c r="L292" s="114">
        <f t="shared" si="84"/>
        <v>-10397</v>
      </c>
      <c r="M292" s="114">
        <f t="shared" si="84"/>
        <v>2330</v>
      </c>
      <c r="N292" s="114">
        <f t="shared" si="84"/>
        <v>-4317</v>
      </c>
      <c r="O292" s="114">
        <f t="shared" si="84"/>
        <v>6121</v>
      </c>
      <c r="P292" s="114">
        <f t="shared" si="84"/>
        <v>-5483</v>
      </c>
    </row>
    <row r="293" spans="1:16">
      <c r="A293" s="66"/>
      <c r="B293" s="66"/>
      <c r="C293" s="50"/>
      <c r="D293" s="113"/>
      <c r="E293" s="114"/>
      <c r="F293" s="114"/>
      <c r="G293" s="114"/>
      <c r="H293" s="114"/>
      <c r="I293" s="114"/>
      <c r="J293" s="114"/>
      <c r="K293" s="114"/>
      <c r="L293" s="114"/>
      <c r="M293" s="114"/>
      <c r="N293" s="114"/>
      <c r="O293" s="114"/>
      <c r="P293" s="114"/>
    </row>
    <row r="294" spans="1:16">
      <c r="A294" s="66"/>
      <c r="B294" s="14" t="s">
        <v>78</v>
      </c>
      <c r="C294" s="15"/>
      <c r="D294" s="113"/>
      <c r="E294" s="114"/>
      <c r="F294" s="114"/>
      <c r="G294" s="114"/>
      <c r="H294" s="114"/>
      <c r="I294" s="114"/>
      <c r="J294" s="114"/>
      <c r="K294" s="114"/>
      <c r="L294" s="114"/>
      <c r="M294" s="114"/>
      <c r="N294" s="114"/>
      <c r="O294" s="114"/>
      <c r="P294" s="114"/>
    </row>
    <row r="295" spans="1:16">
      <c r="A295" s="66"/>
      <c r="B295" s="14"/>
      <c r="C295" s="28" t="s">
        <v>78</v>
      </c>
      <c r="D295" s="105">
        <f t="shared" si="83"/>
        <v>7801863.4732916001</v>
      </c>
      <c r="E295" s="114">
        <v>374983.90900590003</v>
      </c>
      <c r="F295" s="114">
        <v>486300.63988450007</v>
      </c>
      <c r="G295" s="114">
        <v>489388.76342379994</v>
      </c>
      <c r="H295" s="114">
        <v>547551.41396119993</v>
      </c>
      <c r="I295" s="114">
        <v>663284.24351689999</v>
      </c>
      <c r="J295" s="114">
        <v>559683.28285620001</v>
      </c>
      <c r="K295" s="114">
        <v>910610.8424328001</v>
      </c>
      <c r="L295" s="114">
        <v>973068.53884149995</v>
      </c>
      <c r="M295" s="114">
        <v>567064.88237800007</v>
      </c>
      <c r="N295" s="114">
        <v>382271.85703279998</v>
      </c>
      <c r="O295" s="114">
        <v>882824.4899899998</v>
      </c>
      <c r="P295" s="114">
        <v>964830.60996800021</v>
      </c>
    </row>
    <row r="296" spans="1:16">
      <c r="A296" s="66"/>
      <c r="B296" s="14"/>
      <c r="C296" s="14" t="s">
        <v>115</v>
      </c>
      <c r="D296" s="105">
        <f t="shared" si="83"/>
        <v>214737.89916666716</v>
      </c>
      <c r="E296" s="114">
        <v>-178991.20333333302</v>
      </c>
      <c r="F296" s="114">
        <v>144084.10850000003</v>
      </c>
      <c r="G296" s="114">
        <v>366849.0116666666</v>
      </c>
      <c r="H296" s="114">
        <v>188973.29416666669</v>
      </c>
      <c r="I296" s="114">
        <v>316057.87</v>
      </c>
      <c r="J296" s="114">
        <v>261224.24133333351</v>
      </c>
      <c r="K296" s="114">
        <v>62454.831000000006</v>
      </c>
      <c r="L296" s="114">
        <v>-420212.01049999997</v>
      </c>
      <c r="M296" s="114">
        <v>-201316</v>
      </c>
      <c r="N296" s="114">
        <v>-123293</v>
      </c>
      <c r="O296" s="114">
        <v>-82528.174666666673</v>
      </c>
      <c r="P296" s="114">
        <v>-118565.06899999999</v>
      </c>
    </row>
    <row r="297" spans="1:16">
      <c r="A297" s="66"/>
      <c r="B297" s="14"/>
      <c r="C297" s="28" t="s">
        <v>116</v>
      </c>
      <c r="D297" s="105">
        <f t="shared" si="83"/>
        <v>848361.29054724448</v>
      </c>
      <c r="E297" s="114">
        <v>53638.18114098729</v>
      </c>
      <c r="F297" s="114">
        <v>71699.463032587402</v>
      </c>
      <c r="G297" s="114">
        <v>79321.94497548748</v>
      </c>
      <c r="H297" s="114">
        <v>78627.729970372995</v>
      </c>
      <c r="I297" s="114">
        <v>94247.590980720488</v>
      </c>
      <c r="J297" s="114">
        <v>52672.686975999975</v>
      </c>
      <c r="K297" s="114">
        <v>49219.104084704217</v>
      </c>
      <c r="L297" s="114">
        <v>73303.400800000032</v>
      </c>
      <c r="M297" s="114">
        <v>78900.331357210875</v>
      </c>
      <c r="N297" s="114">
        <v>51834.5973225251</v>
      </c>
      <c r="O297" s="114">
        <v>68201.390261158216</v>
      </c>
      <c r="P297" s="114">
        <v>96694.869645490398</v>
      </c>
    </row>
    <row r="298" spans="1:16">
      <c r="A298" s="66"/>
      <c r="B298" s="14"/>
      <c r="C298" s="28"/>
      <c r="D298" s="105"/>
      <c r="E298" s="114"/>
      <c r="F298" s="114"/>
      <c r="G298" s="114"/>
      <c r="H298" s="114"/>
      <c r="I298" s="114"/>
      <c r="J298" s="114"/>
      <c r="K298" s="114"/>
      <c r="L298" s="114"/>
      <c r="M298" s="114"/>
      <c r="N298" s="114"/>
      <c r="O298" s="114"/>
      <c r="P298" s="114"/>
    </row>
    <row r="299" spans="1:16">
      <c r="B299" s="66" t="s">
        <v>33</v>
      </c>
      <c r="C299" s="50"/>
      <c r="D299" s="105">
        <f>SUM(E299:P299)</f>
        <v>8864962.6630055122</v>
      </c>
      <c r="E299" s="114">
        <f t="shared" ref="E299:G299" si="85">SUM(E295:E297)</f>
        <v>249630.8868135543</v>
      </c>
      <c r="F299" s="114">
        <f t="shared" si="85"/>
        <v>702084.21141708759</v>
      </c>
      <c r="G299" s="114">
        <f t="shared" si="85"/>
        <v>935559.72006595391</v>
      </c>
      <c r="H299" s="114">
        <f t="shared" ref="H299:J299" si="86">SUM(H295:H297)</f>
        <v>815152.4380982396</v>
      </c>
      <c r="I299" s="114">
        <f t="shared" si="86"/>
        <v>1073589.7044976205</v>
      </c>
      <c r="J299" s="114">
        <f t="shared" si="86"/>
        <v>873580.21116553352</v>
      </c>
      <c r="K299" s="114">
        <f t="shared" ref="K299:M299" si="87">SUM(K295:K297)</f>
        <v>1022284.7775175043</v>
      </c>
      <c r="L299" s="114">
        <f t="shared" si="87"/>
        <v>626159.92914150003</v>
      </c>
      <c r="M299" s="114">
        <f t="shared" si="87"/>
        <v>444649.21373521094</v>
      </c>
      <c r="N299" s="114">
        <f t="shared" ref="N299:P299" si="88">SUM(N295:N297)</f>
        <v>310813.45435532508</v>
      </c>
      <c r="O299" s="114">
        <f t="shared" si="88"/>
        <v>868497.70558449137</v>
      </c>
      <c r="P299" s="114">
        <f t="shared" si="88"/>
        <v>942960.41061349062</v>
      </c>
    </row>
    <row r="300" spans="1:16">
      <c r="B300" s="66"/>
      <c r="C300" s="50"/>
      <c r="D300" s="105"/>
      <c r="E300" s="114"/>
      <c r="F300" s="114"/>
      <c r="G300" s="114"/>
      <c r="H300" s="114"/>
      <c r="I300" s="114"/>
      <c r="J300" s="114"/>
      <c r="K300" s="114"/>
      <c r="L300" s="114"/>
      <c r="M300" s="114"/>
      <c r="N300" s="114"/>
      <c r="O300" s="114"/>
      <c r="P300" s="114"/>
    </row>
    <row r="301" spans="1:16">
      <c r="B301" s="216" t="s">
        <v>34</v>
      </c>
      <c r="C301" s="66" t="s">
        <v>34</v>
      </c>
      <c r="D301" s="105">
        <f>SUM(E301:P301)</f>
        <v>29113.246000000072</v>
      </c>
      <c r="E301" s="114">
        <v>615.88000000038301</v>
      </c>
      <c r="F301" s="114">
        <v>3512.9879999983823</v>
      </c>
      <c r="G301" s="114">
        <v>409.88299999991432</v>
      </c>
      <c r="H301" s="114">
        <v>317.9859999998007</v>
      </c>
      <c r="I301" s="114">
        <v>1478.9190000011586</v>
      </c>
      <c r="J301" s="114">
        <v>2104.537999999593</v>
      </c>
      <c r="K301" s="114">
        <v>5007.9230000001844</v>
      </c>
      <c r="L301" s="114">
        <v>1221.3409999988507</v>
      </c>
      <c r="M301" s="114">
        <v>3757.8199999998324</v>
      </c>
      <c r="N301" s="114">
        <v>2588.270000000135</v>
      </c>
      <c r="O301" s="114">
        <v>2546.6100000016158</v>
      </c>
      <c r="P301" s="114">
        <v>5551.0880000002217</v>
      </c>
    </row>
    <row r="302" spans="1:16">
      <c r="A302" s="66"/>
      <c r="B302" s="66"/>
      <c r="C302" s="50"/>
      <c r="D302" s="118" t="s">
        <v>85</v>
      </c>
      <c r="E302" s="118" t="s">
        <v>85</v>
      </c>
      <c r="F302" s="118" t="s">
        <v>85</v>
      </c>
      <c r="G302" s="118" t="s">
        <v>85</v>
      </c>
      <c r="H302" s="118" t="s">
        <v>85</v>
      </c>
      <c r="I302" s="118" t="s">
        <v>85</v>
      </c>
      <c r="J302" s="118" t="s">
        <v>85</v>
      </c>
      <c r="K302" s="118" t="s">
        <v>85</v>
      </c>
      <c r="L302" s="118" t="s">
        <v>85</v>
      </c>
      <c r="M302" s="118" t="s">
        <v>85</v>
      </c>
      <c r="N302" s="118" t="s">
        <v>85</v>
      </c>
      <c r="O302" s="118" t="s">
        <v>85</v>
      </c>
      <c r="P302" s="118" t="s">
        <v>85</v>
      </c>
    </row>
    <row r="303" spans="1:16">
      <c r="A303" s="63" t="s">
        <v>35</v>
      </c>
      <c r="B303" s="66"/>
      <c r="C303" s="50"/>
      <c r="D303" s="115">
        <f>SUM(E303:P303)</f>
        <v>18753118.013561472</v>
      </c>
      <c r="E303" s="115">
        <f t="shared" ref="E303:P303" si="89">SUM(E299:E301,E292,E287)</f>
        <v>944873.18309387018</v>
      </c>
      <c r="F303" s="115">
        <f t="shared" si="89"/>
        <v>1491776.8894645269</v>
      </c>
      <c r="G303" s="115">
        <f t="shared" si="89"/>
        <v>1738084.1064253761</v>
      </c>
      <c r="H303" s="115">
        <f t="shared" si="89"/>
        <v>1769401.5342119369</v>
      </c>
      <c r="I303" s="115">
        <f t="shared" si="89"/>
        <v>1962331.3124503945</v>
      </c>
      <c r="J303" s="115">
        <f t="shared" si="89"/>
        <v>1782784.1921031382</v>
      </c>
      <c r="K303" s="115">
        <f t="shared" si="89"/>
        <v>2010377.9942980772</v>
      </c>
      <c r="L303" s="115">
        <f t="shared" si="89"/>
        <v>1460148.0642129993</v>
      </c>
      <c r="M303" s="115">
        <f t="shared" si="89"/>
        <v>1203129.4110891782</v>
      </c>
      <c r="N303" s="115">
        <f t="shared" si="89"/>
        <v>1042078.176671337</v>
      </c>
      <c r="O303" s="115">
        <f t="shared" si="89"/>
        <v>1596632.2616101631</v>
      </c>
      <c r="P303" s="115">
        <f t="shared" si="89"/>
        <v>1751500.8879304766</v>
      </c>
    </row>
    <row r="304" spans="1:16">
      <c r="A304" s="66"/>
      <c r="B304" s="66"/>
      <c r="C304" s="50"/>
      <c r="D304" s="105"/>
      <c r="E304" s="105"/>
      <c r="F304" s="105"/>
      <c r="G304" s="105"/>
      <c r="H304" s="105"/>
      <c r="I304" s="105"/>
      <c r="J304" s="105"/>
      <c r="K304" s="105"/>
      <c r="L304" s="105"/>
      <c r="M304" s="105"/>
      <c r="N304" s="105"/>
      <c r="O304" s="105"/>
      <c r="P304" s="105"/>
    </row>
    <row r="305" spans="1:16">
      <c r="A305" s="21" t="s">
        <v>140</v>
      </c>
      <c r="B305" s="66"/>
      <c r="C305" s="50"/>
      <c r="D305" s="113"/>
      <c r="E305" s="106"/>
      <c r="F305" s="106"/>
      <c r="G305" s="106"/>
      <c r="H305" s="106"/>
      <c r="I305" s="106"/>
      <c r="J305" s="106"/>
      <c r="K305" s="106"/>
      <c r="L305" s="106"/>
      <c r="M305" s="106"/>
      <c r="N305" s="106"/>
      <c r="O305" s="106"/>
      <c r="P305" s="106"/>
    </row>
    <row r="306" spans="1:16">
      <c r="A306" s="66"/>
      <c r="C306" s="66" t="s">
        <v>40</v>
      </c>
      <c r="D306" s="105">
        <f t="shared" ref="D306:D314" si="90">SUM(E306:P306)</f>
        <v>1048989</v>
      </c>
      <c r="E306" s="114">
        <v>88407.000000000029</v>
      </c>
      <c r="F306" s="114">
        <v>98539</v>
      </c>
      <c r="G306" s="114">
        <v>107023</v>
      </c>
      <c r="H306" s="114">
        <v>72257.000000000015</v>
      </c>
      <c r="I306" s="114">
        <v>60558.999999999971</v>
      </c>
      <c r="J306" s="114">
        <v>67682.999999999971</v>
      </c>
      <c r="K306" s="114">
        <v>101658.99999999999</v>
      </c>
      <c r="L306" s="114">
        <v>90497</v>
      </c>
      <c r="M306" s="114">
        <v>88357.999999999985</v>
      </c>
      <c r="N306" s="114">
        <v>70875.000000000029</v>
      </c>
      <c r="O306" s="114">
        <v>98261.999999999971</v>
      </c>
      <c r="P306" s="114">
        <v>104870</v>
      </c>
    </row>
    <row r="307" spans="1:16">
      <c r="A307" s="66"/>
      <c r="C307" s="66" t="s">
        <v>41</v>
      </c>
      <c r="D307" s="105">
        <f t="shared" si="90"/>
        <v>797835</v>
      </c>
      <c r="E307" s="114">
        <v>46792</v>
      </c>
      <c r="F307" s="114">
        <v>43266</v>
      </c>
      <c r="G307" s="114">
        <v>45157</v>
      </c>
      <c r="H307" s="114">
        <v>33179</v>
      </c>
      <c r="I307" s="114">
        <v>24325</v>
      </c>
      <c r="J307" s="114">
        <v>73283</v>
      </c>
      <c r="K307" s="114">
        <v>93906</v>
      </c>
      <c r="L307" s="114">
        <v>85262</v>
      </c>
      <c r="M307" s="114">
        <v>95707</v>
      </c>
      <c r="N307" s="114">
        <v>85043</v>
      </c>
      <c r="O307" s="114">
        <v>75988</v>
      </c>
      <c r="P307" s="114">
        <v>95927</v>
      </c>
    </row>
    <row r="308" spans="1:16">
      <c r="A308" s="66"/>
      <c r="C308" s="66" t="s">
        <v>42</v>
      </c>
      <c r="D308" s="105">
        <f t="shared" si="90"/>
        <v>3537397</v>
      </c>
      <c r="E308" s="114">
        <v>285114</v>
      </c>
      <c r="F308" s="114">
        <v>209826</v>
      </c>
      <c r="G308" s="114">
        <v>222298</v>
      </c>
      <c r="H308" s="114">
        <v>222636</v>
      </c>
      <c r="I308" s="114">
        <v>247213</v>
      </c>
      <c r="J308" s="114">
        <v>357585</v>
      </c>
      <c r="K308" s="114">
        <v>374624</v>
      </c>
      <c r="L308" s="114">
        <v>348014</v>
      </c>
      <c r="M308" s="114">
        <v>338456</v>
      </c>
      <c r="N308" s="114">
        <v>348720</v>
      </c>
      <c r="O308" s="114">
        <v>274581</v>
      </c>
      <c r="P308" s="114">
        <v>308330</v>
      </c>
    </row>
    <row r="309" spans="1:16">
      <c r="A309" s="66"/>
      <c r="C309" s="66" t="s">
        <v>43</v>
      </c>
      <c r="D309" s="105">
        <f t="shared" si="90"/>
        <v>509913</v>
      </c>
      <c r="E309" s="114">
        <v>34133</v>
      </c>
      <c r="F309" s="114">
        <v>38556</v>
      </c>
      <c r="G309" s="114">
        <v>42255</v>
      </c>
      <c r="H309" s="114">
        <v>30569</v>
      </c>
      <c r="I309" s="114">
        <v>40857</v>
      </c>
      <c r="J309" s="114">
        <v>51308</v>
      </c>
      <c r="K309" s="114">
        <v>54587</v>
      </c>
      <c r="L309" s="114">
        <v>46920</v>
      </c>
      <c r="M309" s="114">
        <v>44599</v>
      </c>
      <c r="N309" s="114">
        <v>41258</v>
      </c>
      <c r="O309" s="114">
        <v>39658</v>
      </c>
      <c r="P309" s="114">
        <v>45213</v>
      </c>
    </row>
    <row r="310" spans="1:16">
      <c r="A310" s="66"/>
      <c r="C310" s="66" t="s">
        <v>44</v>
      </c>
      <c r="D310" s="105">
        <f t="shared" si="90"/>
        <v>3411330</v>
      </c>
      <c r="E310" s="114">
        <v>487618</v>
      </c>
      <c r="F310" s="114">
        <v>454025</v>
      </c>
      <c r="G310" s="114">
        <v>320110</v>
      </c>
      <c r="H310" s="114">
        <v>194836</v>
      </c>
      <c r="I310" s="114">
        <v>99807</v>
      </c>
      <c r="J310" s="114">
        <v>157133</v>
      </c>
      <c r="K310" s="114">
        <v>419208</v>
      </c>
      <c r="L310" s="114">
        <v>390415</v>
      </c>
      <c r="M310" s="114">
        <v>238029</v>
      </c>
      <c r="N310" s="114">
        <v>378544</v>
      </c>
      <c r="O310" s="114">
        <v>169061</v>
      </c>
      <c r="P310" s="114">
        <v>102544</v>
      </c>
    </row>
    <row r="311" spans="1:16">
      <c r="A311" s="66"/>
      <c r="C311" s="66" t="s">
        <v>45</v>
      </c>
      <c r="D311" s="105">
        <f t="shared" si="90"/>
        <v>3400881</v>
      </c>
      <c r="E311" s="114">
        <v>565040</v>
      </c>
      <c r="F311" s="114">
        <v>351624</v>
      </c>
      <c r="G311" s="114">
        <v>290195</v>
      </c>
      <c r="H311" s="114">
        <v>171996</v>
      </c>
      <c r="I311" s="114">
        <v>163474</v>
      </c>
      <c r="J311" s="114">
        <v>161963</v>
      </c>
      <c r="K311" s="114">
        <v>330429</v>
      </c>
      <c r="L311" s="114">
        <v>532346</v>
      </c>
      <c r="M311" s="114">
        <v>327614</v>
      </c>
      <c r="N311" s="114">
        <v>186801</v>
      </c>
      <c r="O311" s="114">
        <v>201049</v>
      </c>
      <c r="P311" s="114">
        <v>118350</v>
      </c>
    </row>
    <row r="312" spans="1:16">
      <c r="A312" s="66"/>
      <c r="C312" s="66" t="s">
        <v>46</v>
      </c>
      <c r="D312" s="105">
        <f t="shared" si="90"/>
        <v>6075458.0000000009</v>
      </c>
      <c r="E312" s="114">
        <v>615272.00000000023</v>
      </c>
      <c r="F312" s="114">
        <v>205005</v>
      </c>
      <c r="G312" s="114">
        <v>189933.00000000003</v>
      </c>
      <c r="H312" s="114">
        <v>104067.99999999999</v>
      </c>
      <c r="I312" s="114">
        <v>231924.99999999997</v>
      </c>
      <c r="J312" s="114">
        <v>511933.00000000017</v>
      </c>
      <c r="K312" s="114">
        <v>763377.00000000035</v>
      </c>
      <c r="L312" s="114">
        <v>828358.00000000023</v>
      </c>
      <c r="M312" s="114">
        <v>665564.99999999953</v>
      </c>
      <c r="N312" s="114">
        <v>824213.00000000012</v>
      </c>
      <c r="O312" s="114">
        <v>533529.00000000023</v>
      </c>
      <c r="P312" s="114">
        <v>602280</v>
      </c>
    </row>
    <row r="313" spans="1:16">
      <c r="A313" s="66"/>
      <c r="C313" s="66" t="s">
        <v>149</v>
      </c>
      <c r="D313" s="105">
        <f t="shared" si="90"/>
        <v>1887102</v>
      </c>
      <c r="E313" s="114">
        <v>230995</v>
      </c>
      <c r="F313" s="114">
        <v>128172</v>
      </c>
      <c r="G313" s="114">
        <v>152468</v>
      </c>
      <c r="H313" s="114">
        <v>78742</v>
      </c>
      <c r="I313" s="114">
        <v>48438</v>
      </c>
      <c r="J313" s="114">
        <v>100765</v>
      </c>
      <c r="K313" s="114">
        <v>213620</v>
      </c>
      <c r="L313" s="114">
        <v>187430</v>
      </c>
      <c r="M313" s="114">
        <v>156866</v>
      </c>
      <c r="N313" s="114">
        <v>192177</v>
      </c>
      <c r="O313" s="114">
        <v>177145</v>
      </c>
      <c r="P313" s="114">
        <v>220284</v>
      </c>
    </row>
    <row r="314" spans="1:16">
      <c r="A314" s="66"/>
      <c r="C314" s="66" t="s">
        <v>47</v>
      </c>
      <c r="D314" s="105">
        <f t="shared" si="90"/>
        <v>1282117</v>
      </c>
      <c r="E314" s="114">
        <v>114936</v>
      </c>
      <c r="F314" s="114">
        <v>71773</v>
      </c>
      <c r="G314" s="114">
        <v>115802</v>
      </c>
      <c r="H314" s="114">
        <v>118579</v>
      </c>
      <c r="I314" s="114">
        <v>58508</v>
      </c>
      <c r="J314" s="114">
        <v>109731</v>
      </c>
      <c r="K314" s="114">
        <v>123450</v>
      </c>
      <c r="L314" s="114">
        <v>120248</v>
      </c>
      <c r="M314" s="114">
        <v>90034</v>
      </c>
      <c r="N314" s="114">
        <v>95704</v>
      </c>
      <c r="O314" s="114">
        <v>124397</v>
      </c>
      <c r="P314" s="114">
        <v>138955</v>
      </c>
    </row>
    <row r="315" spans="1:16">
      <c r="A315" s="66"/>
      <c r="B315" s="66"/>
      <c r="D315" s="118" t="s">
        <v>85</v>
      </c>
      <c r="E315" s="118" t="s">
        <v>85</v>
      </c>
      <c r="F315" s="118" t="s">
        <v>85</v>
      </c>
      <c r="G315" s="118" t="s">
        <v>85</v>
      </c>
      <c r="H315" s="118" t="s">
        <v>85</v>
      </c>
      <c r="I315" s="118" t="s">
        <v>85</v>
      </c>
      <c r="J315" s="118" t="s">
        <v>85</v>
      </c>
      <c r="K315" s="118" t="s">
        <v>85</v>
      </c>
      <c r="L315" s="118" t="s">
        <v>85</v>
      </c>
      <c r="M315" s="118" t="s">
        <v>85</v>
      </c>
      <c r="N315" s="118" t="s">
        <v>85</v>
      </c>
      <c r="O315" s="118" t="s">
        <v>85</v>
      </c>
      <c r="P315" s="118" t="s">
        <v>85</v>
      </c>
    </row>
    <row r="316" spans="1:16">
      <c r="A316" s="50" t="s">
        <v>60</v>
      </c>
      <c r="B316" s="50"/>
      <c r="C316" s="50"/>
      <c r="D316" s="113">
        <f>SUM(E316:P316)</f>
        <v>21951022</v>
      </c>
      <c r="E316" s="116">
        <f t="shared" ref="E316:P316" si="91">SUM(E306:E314)</f>
        <v>2468307</v>
      </c>
      <c r="F316" s="116">
        <f t="shared" si="91"/>
        <v>1600786</v>
      </c>
      <c r="G316" s="116">
        <f t="shared" si="91"/>
        <v>1485241</v>
      </c>
      <c r="H316" s="116">
        <f t="shared" si="91"/>
        <v>1026862</v>
      </c>
      <c r="I316" s="116">
        <f t="shared" si="91"/>
        <v>975106</v>
      </c>
      <c r="J316" s="116">
        <f t="shared" si="91"/>
        <v>1591384.0000000002</v>
      </c>
      <c r="K316" s="116">
        <f t="shared" si="91"/>
        <v>2474860.0000000005</v>
      </c>
      <c r="L316" s="116">
        <f t="shared" si="91"/>
        <v>2629490</v>
      </c>
      <c r="M316" s="116">
        <f t="shared" si="91"/>
        <v>2045227.9999999995</v>
      </c>
      <c r="N316" s="116">
        <f t="shared" si="91"/>
        <v>2223335</v>
      </c>
      <c r="O316" s="116">
        <f t="shared" si="91"/>
        <v>1693670.0000000002</v>
      </c>
      <c r="P316" s="116">
        <f t="shared" si="91"/>
        <v>1736753</v>
      </c>
    </row>
    <row r="317" spans="1:16">
      <c r="D317" s="105"/>
      <c r="E317" s="105"/>
      <c r="F317" s="105"/>
      <c r="G317" s="105"/>
      <c r="H317" s="105"/>
      <c r="I317" s="105"/>
      <c r="J317" s="105"/>
      <c r="K317" s="105"/>
      <c r="L317" s="105"/>
      <c r="M317" s="105"/>
      <c r="N317" s="105"/>
      <c r="O317" s="105"/>
      <c r="P317" s="105"/>
    </row>
    <row r="318" spans="1:16">
      <c r="A318" s="15" t="s">
        <v>141</v>
      </c>
      <c r="B318" s="50"/>
      <c r="D318" s="105"/>
      <c r="E318" s="106"/>
      <c r="F318" s="106"/>
      <c r="G318" s="106"/>
      <c r="H318" s="106"/>
      <c r="I318" s="106"/>
      <c r="J318" s="106"/>
      <c r="K318" s="106"/>
      <c r="L318" s="106"/>
      <c r="M318" s="106"/>
      <c r="N318" s="106"/>
      <c r="O318" s="106"/>
      <c r="P318" s="106"/>
    </row>
    <row r="319" spans="1:16">
      <c r="A319" s="50"/>
      <c r="B319" s="50"/>
      <c r="C319" s="51" t="s">
        <v>49</v>
      </c>
      <c r="D319" s="105">
        <f t="shared" ref="D319:D327" si="92">SUM(E319:P319)</f>
        <v>2239007</v>
      </c>
      <c r="E319" s="114">
        <v>280663</v>
      </c>
      <c r="F319" s="114">
        <v>179475</v>
      </c>
      <c r="G319" s="114">
        <v>309825</v>
      </c>
      <c r="H319" s="114">
        <v>142124</v>
      </c>
      <c r="I319" s="114">
        <v>140248</v>
      </c>
      <c r="J319" s="114">
        <v>81063</v>
      </c>
      <c r="K319" s="114">
        <v>135455</v>
      </c>
      <c r="L319" s="114">
        <v>206383</v>
      </c>
      <c r="M319" s="114">
        <v>217426</v>
      </c>
      <c r="N319" s="114">
        <v>274630</v>
      </c>
      <c r="O319" s="114">
        <v>131763</v>
      </c>
      <c r="P319" s="114">
        <v>139952</v>
      </c>
    </row>
    <row r="320" spans="1:16">
      <c r="A320" s="50"/>
      <c r="B320" s="50"/>
      <c r="C320" s="51" t="s">
        <v>50</v>
      </c>
      <c r="D320" s="105">
        <f t="shared" si="92"/>
        <v>2879945</v>
      </c>
      <c r="E320" s="114">
        <v>267745</v>
      </c>
      <c r="F320" s="114">
        <v>238738</v>
      </c>
      <c r="G320" s="114">
        <v>239392</v>
      </c>
      <c r="H320" s="114">
        <v>181388</v>
      </c>
      <c r="I320" s="114">
        <v>220790</v>
      </c>
      <c r="J320" s="114">
        <v>229857</v>
      </c>
      <c r="K320" s="114">
        <v>259008</v>
      </c>
      <c r="L320" s="114">
        <v>296804</v>
      </c>
      <c r="M320" s="114">
        <v>278941</v>
      </c>
      <c r="N320" s="114">
        <v>258311</v>
      </c>
      <c r="O320" s="114">
        <v>202687</v>
      </c>
      <c r="P320" s="114">
        <v>206284</v>
      </c>
    </row>
    <row r="321" spans="1:16">
      <c r="C321" s="66" t="s">
        <v>51</v>
      </c>
      <c r="D321" s="105">
        <f t="shared" si="92"/>
        <v>235157</v>
      </c>
      <c r="E321" s="114">
        <v>4078</v>
      </c>
      <c r="F321" s="114">
        <v>6615</v>
      </c>
      <c r="G321" s="114">
        <v>4023</v>
      </c>
      <c r="H321" s="114">
        <v>-328</v>
      </c>
      <c r="I321" s="114">
        <v>4594</v>
      </c>
      <c r="J321" s="114">
        <v>14575</v>
      </c>
      <c r="K321" s="114">
        <v>32138</v>
      </c>
      <c r="L321" s="114">
        <v>33855</v>
      </c>
      <c r="M321" s="114">
        <v>31914</v>
      </c>
      <c r="N321" s="114">
        <v>43097</v>
      </c>
      <c r="O321" s="114">
        <v>28666</v>
      </c>
      <c r="P321" s="114">
        <v>31930</v>
      </c>
    </row>
    <row r="322" spans="1:16">
      <c r="C322" s="66" t="s">
        <v>52</v>
      </c>
      <c r="D322" s="105">
        <f t="shared" si="92"/>
        <v>1788</v>
      </c>
      <c r="E322" s="114">
        <v>146</v>
      </c>
      <c r="F322" s="114">
        <v>-86</v>
      </c>
      <c r="G322" s="114">
        <v>-45</v>
      </c>
      <c r="H322" s="114">
        <v>35</v>
      </c>
      <c r="I322" s="114">
        <v>-96</v>
      </c>
      <c r="J322" s="114">
        <v>-94</v>
      </c>
      <c r="K322" s="114">
        <v>-39</v>
      </c>
      <c r="L322" s="114">
        <v>614</v>
      </c>
      <c r="M322" s="114">
        <v>976</v>
      </c>
      <c r="N322" s="114">
        <v>264</v>
      </c>
      <c r="O322" s="114">
        <v>280</v>
      </c>
      <c r="P322" s="114">
        <v>-167</v>
      </c>
    </row>
    <row r="323" spans="1:16">
      <c r="C323" s="66" t="s">
        <v>53</v>
      </c>
      <c r="D323" s="105">
        <f t="shared" si="92"/>
        <v>1357915</v>
      </c>
      <c r="E323" s="114">
        <v>140135</v>
      </c>
      <c r="F323" s="114">
        <v>130519</v>
      </c>
      <c r="G323" s="114">
        <v>125576</v>
      </c>
      <c r="H323" s="114">
        <v>130952</v>
      </c>
      <c r="I323" s="114">
        <v>118329</v>
      </c>
      <c r="J323" s="114">
        <v>130714</v>
      </c>
      <c r="K323" s="114">
        <v>139339</v>
      </c>
      <c r="L323" s="114">
        <v>137102</v>
      </c>
      <c r="M323" s="114">
        <v>139205</v>
      </c>
      <c r="N323" s="114">
        <v>142085</v>
      </c>
      <c r="O323" s="114">
        <v>-66</v>
      </c>
      <c r="P323" s="114">
        <v>24025</v>
      </c>
    </row>
    <row r="324" spans="1:16">
      <c r="C324" s="66" t="s">
        <v>225</v>
      </c>
      <c r="D324" s="105">
        <f t="shared" si="92"/>
        <v>0</v>
      </c>
      <c r="E324" s="114">
        <v>0</v>
      </c>
      <c r="F324" s="114">
        <v>0</v>
      </c>
      <c r="G324" s="114">
        <v>0</v>
      </c>
      <c r="H324" s="114">
        <v>0</v>
      </c>
      <c r="I324" s="114">
        <v>0</v>
      </c>
      <c r="J324" s="114">
        <v>0</v>
      </c>
      <c r="K324" s="114">
        <v>0</v>
      </c>
      <c r="L324" s="114">
        <v>0</v>
      </c>
      <c r="M324" s="114">
        <v>0</v>
      </c>
      <c r="N324" s="114">
        <v>0</v>
      </c>
      <c r="O324" s="114">
        <v>0</v>
      </c>
      <c r="P324" s="114">
        <v>0</v>
      </c>
    </row>
    <row r="325" spans="1:16">
      <c r="C325" s="66" t="s">
        <v>113</v>
      </c>
      <c r="D325" s="105">
        <f t="shared" si="92"/>
        <v>3106023</v>
      </c>
      <c r="E325" s="114">
        <v>300210</v>
      </c>
      <c r="F325" s="114">
        <v>276856</v>
      </c>
      <c r="G325" s="114">
        <v>281151</v>
      </c>
      <c r="H325" s="114">
        <v>245836</v>
      </c>
      <c r="I325" s="114">
        <v>252358</v>
      </c>
      <c r="J325" s="114">
        <v>207004</v>
      </c>
      <c r="K325" s="114">
        <v>192601</v>
      </c>
      <c r="L325" s="114">
        <v>238261</v>
      </c>
      <c r="M325" s="114">
        <v>271780</v>
      </c>
      <c r="N325" s="114">
        <v>296880</v>
      </c>
      <c r="O325" s="114">
        <v>263122</v>
      </c>
      <c r="P325" s="114">
        <v>279964</v>
      </c>
    </row>
    <row r="326" spans="1:16">
      <c r="C326" s="66" t="s">
        <v>114</v>
      </c>
      <c r="D326" s="105">
        <f t="shared" si="92"/>
        <v>3350476</v>
      </c>
      <c r="E326" s="114">
        <v>363669</v>
      </c>
      <c r="F326" s="114">
        <v>290568</v>
      </c>
      <c r="G326" s="114">
        <v>340530</v>
      </c>
      <c r="H326" s="114">
        <v>279067</v>
      </c>
      <c r="I326" s="114">
        <v>271261</v>
      </c>
      <c r="J326" s="114">
        <v>274326</v>
      </c>
      <c r="K326" s="114">
        <v>346617</v>
      </c>
      <c r="L326" s="114">
        <v>353832</v>
      </c>
      <c r="M326" s="114">
        <v>318361</v>
      </c>
      <c r="N326" s="114">
        <v>-908</v>
      </c>
      <c r="O326" s="114">
        <v>188313</v>
      </c>
      <c r="P326" s="114">
        <v>324840</v>
      </c>
    </row>
    <row r="327" spans="1:16">
      <c r="C327" s="66" t="s">
        <v>150</v>
      </c>
      <c r="D327" s="105">
        <f t="shared" si="92"/>
        <v>879601</v>
      </c>
      <c r="E327" s="114">
        <v>78529</v>
      </c>
      <c r="F327" s="114">
        <v>55139</v>
      </c>
      <c r="G327" s="114">
        <v>41887</v>
      </c>
      <c r="H327" s="114">
        <v>58795</v>
      </c>
      <c r="I327" s="114">
        <v>56473</v>
      </c>
      <c r="J327" s="114">
        <v>68967</v>
      </c>
      <c r="K327" s="114">
        <v>91990</v>
      </c>
      <c r="L327" s="114">
        <v>96866</v>
      </c>
      <c r="M327" s="114">
        <v>56154</v>
      </c>
      <c r="N327" s="114">
        <v>79332</v>
      </c>
      <c r="O327" s="114">
        <v>98965</v>
      </c>
      <c r="P327" s="114">
        <v>96504</v>
      </c>
    </row>
    <row r="328" spans="1:16">
      <c r="B328" s="66"/>
      <c r="D328" s="118" t="s">
        <v>85</v>
      </c>
      <c r="E328" s="118" t="s">
        <v>85</v>
      </c>
      <c r="F328" s="118" t="s">
        <v>85</v>
      </c>
      <c r="G328" s="118" t="s">
        <v>85</v>
      </c>
      <c r="H328" s="118" t="s">
        <v>85</v>
      </c>
      <c r="I328" s="118" t="s">
        <v>85</v>
      </c>
      <c r="J328" s="118" t="s">
        <v>85</v>
      </c>
      <c r="K328" s="118" t="s">
        <v>85</v>
      </c>
      <c r="L328" s="118" t="s">
        <v>85</v>
      </c>
      <c r="M328" s="118" t="s">
        <v>85</v>
      </c>
      <c r="N328" s="118" t="s">
        <v>85</v>
      </c>
      <c r="O328" s="118" t="s">
        <v>85</v>
      </c>
      <c r="P328" s="118" t="s">
        <v>85</v>
      </c>
    </row>
    <row r="329" spans="1:16">
      <c r="A329" s="50" t="s">
        <v>61</v>
      </c>
      <c r="B329" s="66"/>
      <c r="D329" s="113">
        <f>SUM(E329:P329)</f>
        <v>14049912</v>
      </c>
      <c r="E329" s="116">
        <f>SUM(E319:E327)</f>
        <v>1435175</v>
      </c>
      <c r="F329" s="116">
        <f>SUM(F319:F327)</f>
        <v>1177824</v>
      </c>
      <c r="G329" s="116">
        <f>SUM(G319:G327)</f>
        <v>1342339</v>
      </c>
      <c r="H329" s="116">
        <f t="shared" ref="H329:J329" si="93">SUM(H319:H327)</f>
        <v>1037869</v>
      </c>
      <c r="I329" s="116">
        <f t="shared" si="93"/>
        <v>1063957</v>
      </c>
      <c r="J329" s="116">
        <f t="shared" si="93"/>
        <v>1006412</v>
      </c>
      <c r="K329" s="116">
        <f t="shared" ref="K329:M329" si="94">SUM(K319:K327)</f>
        <v>1197109</v>
      </c>
      <c r="L329" s="116">
        <f t="shared" si="94"/>
        <v>1363717</v>
      </c>
      <c r="M329" s="116">
        <f t="shared" si="94"/>
        <v>1314757</v>
      </c>
      <c r="N329" s="116">
        <f t="shared" ref="N329:P329" si="95">SUM(N319:N327)</f>
        <v>1093691</v>
      </c>
      <c r="O329" s="116">
        <f t="shared" si="95"/>
        <v>913730</v>
      </c>
      <c r="P329" s="116">
        <f t="shared" si="95"/>
        <v>1103332</v>
      </c>
    </row>
    <row r="330" spans="1:16">
      <c r="B330" s="66"/>
      <c r="D330" s="105"/>
      <c r="E330" s="105"/>
      <c r="F330" s="105"/>
      <c r="G330" s="105"/>
      <c r="H330" s="105"/>
      <c r="I330" s="105"/>
      <c r="J330" s="105"/>
      <c r="K330" s="105"/>
      <c r="L330" s="105"/>
      <c r="M330" s="105"/>
      <c r="N330" s="105"/>
      <c r="O330" s="105"/>
      <c r="P330" s="105"/>
    </row>
    <row r="331" spans="1:16">
      <c r="A331" s="15" t="s">
        <v>142</v>
      </c>
      <c r="B331" s="66"/>
      <c r="D331" s="105"/>
      <c r="E331" s="106"/>
      <c r="F331" s="106"/>
      <c r="G331" s="106"/>
      <c r="H331" s="106"/>
      <c r="I331" s="106"/>
      <c r="J331" s="106"/>
      <c r="K331" s="106"/>
      <c r="L331" s="106"/>
      <c r="M331" s="106"/>
      <c r="N331" s="106"/>
      <c r="O331" s="106"/>
      <c r="P331" s="106"/>
    </row>
    <row r="332" spans="1:16">
      <c r="C332" s="66" t="s">
        <v>62</v>
      </c>
      <c r="D332" s="105">
        <f t="shared" ref="D332:D333" si="96">SUM(E332:P332)</f>
        <v>2673043</v>
      </c>
      <c r="E332" s="114">
        <v>360994</v>
      </c>
      <c r="F332" s="114">
        <v>176108</v>
      </c>
      <c r="G332" s="114">
        <v>172659</v>
      </c>
      <c r="H332" s="114">
        <v>308336</v>
      </c>
      <c r="I332" s="114">
        <v>382152</v>
      </c>
      <c r="J332" s="114">
        <v>201481</v>
      </c>
      <c r="K332" s="114">
        <v>138147</v>
      </c>
      <c r="L332" s="114">
        <v>89844</v>
      </c>
      <c r="M332" s="114">
        <v>141390</v>
      </c>
      <c r="N332" s="114">
        <v>123285</v>
      </c>
      <c r="O332" s="114">
        <v>230362</v>
      </c>
      <c r="P332" s="114">
        <v>348285</v>
      </c>
    </row>
    <row r="333" spans="1:16">
      <c r="C333" s="66" t="s">
        <v>63</v>
      </c>
      <c r="D333" s="105">
        <f t="shared" si="96"/>
        <v>327356.11400000006</v>
      </c>
      <c r="E333" s="114">
        <v>9467.0380000000023</v>
      </c>
      <c r="F333" s="114">
        <v>10031.357999999998</v>
      </c>
      <c r="G333" s="114">
        <v>18390.633999999998</v>
      </c>
      <c r="H333" s="114">
        <v>43992.1</v>
      </c>
      <c r="I333" s="114">
        <v>69643.73</v>
      </c>
      <c r="J333" s="114">
        <v>45357.389000000003</v>
      </c>
      <c r="K333" s="114">
        <v>32858.603999999999</v>
      </c>
      <c r="L333" s="114">
        <v>24518.159000000003</v>
      </c>
      <c r="M333" s="114">
        <v>22519.416000000005</v>
      </c>
      <c r="N333" s="114">
        <v>15757.040999999999</v>
      </c>
      <c r="O333" s="114">
        <v>17133.869000000002</v>
      </c>
      <c r="P333" s="114">
        <v>17686.775999999998</v>
      </c>
    </row>
    <row r="334" spans="1:16">
      <c r="C334" s="66"/>
      <c r="D334" s="118" t="s">
        <v>85</v>
      </c>
      <c r="E334" s="118" t="s">
        <v>85</v>
      </c>
      <c r="F334" s="118" t="s">
        <v>85</v>
      </c>
      <c r="G334" s="118" t="s">
        <v>85</v>
      </c>
      <c r="H334" s="118" t="s">
        <v>85</v>
      </c>
      <c r="I334" s="118" t="s">
        <v>85</v>
      </c>
      <c r="J334" s="118" t="s">
        <v>85</v>
      </c>
      <c r="K334" s="118" t="s">
        <v>85</v>
      </c>
      <c r="L334" s="118" t="s">
        <v>85</v>
      </c>
      <c r="M334" s="118" t="s">
        <v>85</v>
      </c>
      <c r="N334" s="118" t="s">
        <v>85</v>
      </c>
      <c r="O334" s="118" t="s">
        <v>85</v>
      </c>
      <c r="P334" s="118" t="s">
        <v>85</v>
      </c>
    </row>
    <row r="335" spans="1:16">
      <c r="A335" s="50" t="s">
        <v>64</v>
      </c>
      <c r="B335" s="66"/>
      <c r="D335" s="113">
        <f>SUM(E335:P335)</f>
        <v>3000399.1140000001</v>
      </c>
      <c r="E335" s="116">
        <f t="shared" ref="E335:P335" si="97">SUM(E332:E333)</f>
        <v>370461.038</v>
      </c>
      <c r="F335" s="116">
        <f t="shared" si="97"/>
        <v>186139.35800000001</v>
      </c>
      <c r="G335" s="116">
        <f t="shared" si="97"/>
        <v>191049.63399999999</v>
      </c>
      <c r="H335" s="116">
        <f t="shared" ref="H335:J335" si="98">SUM(H332:H333)</f>
        <v>352328.1</v>
      </c>
      <c r="I335" s="116">
        <f t="shared" si="98"/>
        <v>451795.73</v>
      </c>
      <c r="J335" s="116">
        <f t="shared" si="98"/>
        <v>246838.389</v>
      </c>
      <c r="K335" s="116">
        <f t="shared" ref="K335:M335" si="99">SUM(K332:K333)</f>
        <v>171005.60399999999</v>
      </c>
      <c r="L335" s="116">
        <f t="shared" si="99"/>
        <v>114362.159</v>
      </c>
      <c r="M335" s="116">
        <f t="shared" si="99"/>
        <v>163909.416</v>
      </c>
      <c r="N335" s="116">
        <f t="shared" si="97"/>
        <v>139042.041</v>
      </c>
      <c r="O335" s="116">
        <f t="shared" si="97"/>
        <v>247495.86900000001</v>
      </c>
      <c r="P335" s="116">
        <f t="shared" si="97"/>
        <v>365971.77600000001</v>
      </c>
    </row>
    <row r="336" spans="1:16">
      <c r="B336" s="66"/>
      <c r="D336" s="105"/>
      <c r="E336" s="106"/>
      <c r="F336" s="106"/>
      <c r="G336" s="106"/>
      <c r="H336" s="106"/>
      <c r="I336" s="106"/>
      <c r="J336" s="106"/>
      <c r="K336" s="106"/>
      <c r="L336" s="106"/>
      <c r="M336" s="106"/>
      <c r="N336" s="106"/>
      <c r="O336" s="106"/>
      <c r="P336" s="106"/>
    </row>
    <row r="337" spans="1:16">
      <c r="A337" s="15" t="s">
        <v>143</v>
      </c>
      <c r="B337" s="66"/>
      <c r="D337" s="105"/>
      <c r="E337" s="106"/>
      <c r="F337" s="106"/>
      <c r="G337" s="106"/>
      <c r="H337" s="106"/>
      <c r="I337" s="106"/>
      <c r="J337" s="106"/>
      <c r="K337" s="106"/>
      <c r="L337" s="106"/>
      <c r="M337" s="106"/>
      <c r="N337" s="106"/>
      <c r="O337" s="106"/>
      <c r="P337" s="106"/>
    </row>
    <row r="338" spans="1:16">
      <c r="C338" s="66" t="s">
        <v>55</v>
      </c>
      <c r="D338" s="105">
        <f t="shared" ref="D338:D358" si="100">SUM(E338:P338)</f>
        <v>248201</v>
      </c>
      <c r="E338" s="114">
        <v>23063</v>
      </c>
      <c r="F338" s="114">
        <v>18012</v>
      </c>
      <c r="G338" s="114">
        <v>21935</v>
      </c>
      <c r="H338" s="114">
        <v>20102</v>
      </c>
      <c r="I338" s="114">
        <v>20113</v>
      </c>
      <c r="J338" s="114">
        <v>18548</v>
      </c>
      <c r="K338" s="114">
        <v>18516</v>
      </c>
      <c r="L338" s="114">
        <v>20583</v>
      </c>
      <c r="M338" s="114">
        <v>16958</v>
      </c>
      <c r="N338" s="114">
        <v>23166</v>
      </c>
      <c r="O338" s="114">
        <v>23039</v>
      </c>
      <c r="P338" s="114">
        <v>24166</v>
      </c>
    </row>
    <row r="339" spans="1:16">
      <c r="C339" s="66" t="s">
        <v>107</v>
      </c>
      <c r="D339" s="105">
        <f t="shared" si="100"/>
        <v>3812.0889999999999</v>
      </c>
      <c r="E339" s="114">
        <v>112.167</v>
      </c>
      <c r="F339" s="114">
        <v>231.15</v>
      </c>
      <c r="G339" s="114">
        <v>261.17</v>
      </c>
      <c r="H339" s="114">
        <v>376.04500000000002</v>
      </c>
      <c r="I339" s="114">
        <v>450.54599999999999</v>
      </c>
      <c r="J339" s="114">
        <v>464.42899999999997</v>
      </c>
      <c r="K339" s="114">
        <v>499.53399999999999</v>
      </c>
      <c r="L339" s="114">
        <v>498.81900000000002</v>
      </c>
      <c r="M339" s="114">
        <v>354.66</v>
      </c>
      <c r="N339" s="114">
        <v>269.50200000000001</v>
      </c>
      <c r="O339" s="114">
        <v>176.17500000000001</v>
      </c>
      <c r="P339" s="114">
        <v>117.892</v>
      </c>
    </row>
    <row r="340" spans="1:16">
      <c r="C340" s="66" t="s">
        <v>152</v>
      </c>
      <c r="D340" s="105">
        <f t="shared" si="100"/>
        <v>580916</v>
      </c>
      <c r="E340" s="114">
        <v>60985</v>
      </c>
      <c r="F340" s="114">
        <v>54174</v>
      </c>
      <c r="G340" s="114">
        <v>43396</v>
      </c>
      <c r="H340" s="114">
        <v>46732</v>
      </c>
      <c r="I340" s="114">
        <v>49556</v>
      </c>
      <c r="J340" s="114">
        <v>37950</v>
      </c>
      <c r="K340" s="114">
        <v>32368</v>
      </c>
      <c r="L340" s="114">
        <v>41508</v>
      </c>
      <c r="M340" s="114">
        <v>47923</v>
      </c>
      <c r="N340" s="114">
        <v>36914</v>
      </c>
      <c r="O340" s="114">
        <v>60253</v>
      </c>
      <c r="P340" s="114">
        <v>69157</v>
      </c>
    </row>
    <row r="341" spans="1:16">
      <c r="C341" s="66" t="s">
        <v>65</v>
      </c>
      <c r="D341" s="105">
        <f t="shared" si="100"/>
        <v>432029</v>
      </c>
      <c r="E341" s="114">
        <v>53487</v>
      </c>
      <c r="F341" s="114">
        <v>56143</v>
      </c>
      <c r="G341" s="114">
        <v>47587</v>
      </c>
      <c r="H341" s="114">
        <v>39496</v>
      </c>
      <c r="I341" s="114">
        <v>22920</v>
      </c>
      <c r="J341" s="114">
        <v>20760</v>
      </c>
      <c r="K341" s="114">
        <v>21294</v>
      </c>
      <c r="L341" s="114">
        <v>22967</v>
      </c>
      <c r="M341" s="114">
        <v>21222</v>
      </c>
      <c r="N341" s="114">
        <v>28566</v>
      </c>
      <c r="O341" s="114">
        <v>51335</v>
      </c>
      <c r="P341" s="114">
        <v>46252</v>
      </c>
    </row>
    <row r="342" spans="1:16">
      <c r="C342" s="66" t="s">
        <v>153</v>
      </c>
      <c r="D342" s="105">
        <f t="shared" ref="D342:D348" si="101">SUM(E342:P342)</f>
        <v>753554</v>
      </c>
      <c r="E342" s="114">
        <v>97511</v>
      </c>
      <c r="F342" s="114">
        <v>94635</v>
      </c>
      <c r="G342" s="114">
        <v>80329</v>
      </c>
      <c r="H342" s="114">
        <v>71448</v>
      </c>
      <c r="I342" s="114">
        <v>39789</v>
      </c>
      <c r="J342" s="114">
        <v>36943</v>
      </c>
      <c r="K342" s="114">
        <v>33773</v>
      </c>
      <c r="L342" s="114">
        <v>39597</v>
      </c>
      <c r="M342" s="114">
        <v>39835</v>
      </c>
      <c r="N342" s="114">
        <v>47603</v>
      </c>
      <c r="O342" s="114">
        <v>89210</v>
      </c>
      <c r="P342" s="114">
        <v>82881</v>
      </c>
    </row>
    <row r="343" spans="1:16">
      <c r="C343" s="66" t="s">
        <v>66</v>
      </c>
      <c r="D343" s="105">
        <f t="shared" si="101"/>
        <v>215530</v>
      </c>
      <c r="E343" s="114">
        <v>21480</v>
      </c>
      <c r="F343" s="114">
        <v>21870</v>
      </c>
      <c r="G343" s="114">
        <v>20819</v>
      </c>
      <c r="H343" s="114">
        <v>19817</v>
      </c>
      <c r="I343" s="114">
        <v>12839</v>
      </c>
      <c r="J343" s="114">
        <v>11232</v>
      </c>
      <c r="K343" s="114">
        <v>14160</v>
      </c>
      <c r="L343" s="114">
        <v>14316</v>
      </c>
      <c r="M343" s="114">
        <v>14186</v>
      </c>
      <c r="N343" s="114">
        <v>19631</v>
      </c>
      <c r="O343" s="114">
        <v>23349</v>
      </c>
      <c r="P343" s="114">
        <v>21831</v>
      </c>
    </row>
    <row r="344" spans="1:16">
      <c r="C344" s="66" t="s">
        <v>226</v>
      </c>
      <c r="D344" s="105">
        <f t="shared" ref="D344:D345" si="102">SUM(E344:P344)</f>
        <v>14560</v>
      </c>
      <c r="E344" s="114">
        <v>0</v>
      </c>
      <c r="F344" s="114">
        <v>0</v>
      </c>
      <c r="G344" s="114">
        <v>0</v>
      </c>
      <c r="H344" s="114">
        <v>0</v>
      </c>
      <c r="I344" s="114">
        <v>0</v>
      </c>
      <c r="J344" s="114">
        <v>0</v>
      </c>
      <c r="K344" s="114">
        <v>0</v>
      </c>
      <c r="L344" s="114">
        <v>0</v>
      </c>
      <c r="M344" s="114">
        <v>0</v>
      </c>
      <c r="N344" s="114">
        <v>0</v>
      </c>
      <c r="O344" s="114">
        <v>3794</v>
      </c>
      <c r="P344" s="114">
        <v>10766</v>
      </c>
    </row>
    <row r="345" spans="1:16">
      <c r="C345" s="66" t="s">
        <v>227</v>
      </c>
      <c r="D345" s="105">
        <f t="shared" si="102"/>
        <v>11625</v>
      </c>
      <c r="E345" s="114">
        <v>0</v>
      </c>
      <c r="F345" s="114">
        <v>0</v>
      </c>
      <c r="G345" s="114">
        <v>0</v>
      </c>
      <c r="H345" s="114">
        <v>0</v>
      </c>
      <c r="I345" s="114">
        <v>0</v>
      </c>
      <c r="J345" s="114">
        <v>0</v>
      </c>
      <c r="K345" s="114">
        <v>0</v>
      </c>
      <c r="L345" s="114">
        <v>0</v>
      </c>
      <c r="M345" s="114">
        <v>0</v>
      </c>
      <c r="N345" s="114">
        <v>0</v>
      </c>
      <c r="O345" s="114">
        <v>2650</v>
      </c>
      <c r="P345" s="114">
        <v>8975</v>
      </c>
    </row>
    <row r="346" spans="1:16">
      <c r="C346" s="66" t="s">
        <v>67</v>
      </c>
      <c r="D346" s="105">
        <f t="shared" si="101"/>
        <v>229375</v>
      </c>
      <c r="E346" s="114">
        <v>24438</v>
      </c>
      <c r="F346" s="114">
        <v>18168</v>
      </c>
      <c r="G346" s="114">
        <v>15000</v>
      </c>
      <c r="H346" s="114">
        <v>21138</v>
      </c>
      <c r="I346" s="114">
        <v>25009</v>
      </c>
      <c r="J346" s="114">
        <v>18172</v>
      </c>
      <c r="K346" s="114">
        <v>14516</v>
      </c>
      <c r="L346" s="114">
        <v>17246</v>
      </c>
      <c r="M346" s="114">
        <v>17728</v>
      </c>
      <c r="N346" s="114">
        <v>13219</v>
      </c>
      <c r="O346" s="114">
        <v>20794</v>
      </c>
      <c r="P346" s="114">
        <v>23947</v>
      </c>
    </row>
    <row r="347" spans="1:16">
      <c r="C347" s="66" t="s">
        <v>68</v>
      </c>
      <c r="D347" s="105">
        <f t="shared" si="101"/>
        <v>84690</v>
      </c>
      <c r="E347" s="114">
        <v>9436</v>
      </c>
      <c r="F347" s="114">
        <v>6765</v>
      </c>
      <c r="G347" s="114">
        <v>5468</v>
      </c>
      <c r="H347" s="114">
        <v>7966</v>
      </c>
      <c r="I347" s="114">
        <v>8983</v>
      </c>
      <c r="J347" s="114">
        <v>6783</v>
      </c>
      <c r="K347" s="114">
        <v>5333</v>
      </c>
      <c r="L347" s="114">
        <v>6336</v>
      </c>
      <c r="M347" s="114">
        <v>6100</v>
      </c>
      <c r="N347" s="114">
        <v>4853</v>
      </c>
      <c r="O347" s="114">
        <v>7616</v>
      </c>
      <c r="P347" s="114">
        <v>9051</v>
      </c>
    </row>
    <row r="348" spans="1:16">
      <c r="C348" s="66" t="s">
        <v>69</v>
      </c>
      <c r="D348" s="105">
        <f t="shared" si="101"/>
        <v>223909</v>
      </c>
      <c r="E348" s="114">
        <v>17447</v>
      </c>
      <c r="F348" s="114">
        <v>23026</v>
      </c>
      <c r="G348" s="114">
        <v>23964</v>
      </c>
      <c r="H348" s="114">
        <v>22221</v>
      </c>
      <c r="I348" s="114">
        <v>6442</v>
      </c>
      <c r="J348" s="114">
        <v>23890</v>
      </c>
      <c r="K348" s="114">
        <v>24437</v>
      </c>
      <c r="L348" s="114">
        <v>21973</v>
      </c>
      <c r="M348" s="114">
        <v>21192</v>
      </c>
      <c r="N348" s="114">
        <v>12822</v>
      </c>
      <c r="O348" s="114">
        <v>13800</v>
      </c>
      <c r="P348" s="114">
        <v>12695</v>
      </c>
    </row>
    <row r="349" spans="1:16">
      <c r="C349" s="66" t="s">
        <v>70</v>
      </c>
      <c r="D349" s="105">
        <f t="shared" si="100"/>
        <v>342139</v>
      </c>
      <c r="E349" s="114">
        <v>37741</v>
      </c>
      <c r="F349" s="114">
        <v>37084</v>
      </c>
      <c r="G349" s="114">
        <v>40583</v>
      </c>
      <c r="H349" s="114">
        <v>37508</v>
      </c>
      <c r="I349" s="114">
        <v>19871</v>
      </c>
      <c r="J349" s="114">
        <v>17899</v>
      </c>
      <c r="K349" s="114">
        <v>19472</v>
      </c>
      <c r="L349" s="114">
        <v>20779</v>
      </c>
      <c r="M349" s="114">
        <v>18929</v>
      </c>
      <c r="N349" s="114">
        <v>25245</v>
      </c>
      <c r="O349" s="114">
        <v>38254</v>
      </c>
      <c r="P349" s="114">
        <v>28774</v>
      </c>
    </row>
    <row r="350" spans="1:16">
      <c r="C350" s="66" t="s">
        <v>71</v>
      </c>
      <c r="D350" s="105">
        <f t="shared" si="100"/>
        <v>254658</v>
      </c>
      <c r="E350" s="114">
        <v>14669</v>
      </c>
      <c r="F350" s="114">
        <v>25838</v>
      </c>
      <c r="G350" s="114">
        <v>23147</v>
      </c>
      <c r="H350" s="114">
        <v>23429</v>
      </c>
      <c r="I350" s="114">
        <v>30719</v>
      </c>
      <c r="J350" s="114">
        <v>29805</v>
      </c>
      <c r="K350" s="114">
        <v>31446</v>
      </c>
      <c r="L350" s="114">
        <v>25716</v>
      </c>
      <c r="M350" s="114">
        <v>17367</v>
      </c>
      <c r="N350" s="114">
        <v>11467</v>
      </c>
      <c r="O350" s="114">
        <v>10548</v>
      </c>
      <c r="P350" s="114">
        <v>10507</v>
      </c>
    </row>
    <row r="351" spans="1:16">
      <c r="C351" s="66" t="s">
        <v>108</v>
      </c>
      <c r="D351" s="105">
        <f t="shared" si="100"/>
        <v>369925</v>
      </c>
      <c r="E351" s="114">
        <v>39047</v>
      </c>
      <c r="F351" s="114">
        <v>43495</v>
      </c>
      <c r="G351" s="114">
        <v>45462</v>
      </c>
      <c r="H351" s="114">
        <v>41397</v>
      </c>
      <c r="I351" s="114">
        <v>29807</v>
      </c>
      <c r="J351" s="114">
        <v>25649</v>
      </c>
      <c r="K351" s="114">
        <v>14489</v>
      </c>
      <c r="L351" s="114">
        <v>28246</v>
      </c>
      <c r="M351" s="114">
        <v>29240</v>
      </c>
      <c r="N351" s="114">
        <v>19104</v>
      </c>
      <c r="O351" s="114">
        <v>26944</v>
      </c>
      <c r="P351" s="114">
        <v>27045</v>
      </c>
    </row>
    <row r="352" spans="1:16">
      <c r="C352" s="66" t="s">
        <v>109</v>
      </c>
      <c r="D352" s="105">
        <f t="shared" si="100"/>
        <v>190643</v>
      </c>
      <c r="E352" s="114">
        <v>19431</v>
      </c>
      <c r="F352" s="114">
        <v>21524</v>
      </c>
      <c r="G352" s="114">
        <v>21999</v>
      </c>
      <c r="H352" s="114">
        <v>20378</v>
      </c>
      <c r="I352" s="114">
        <v>15460</v>
      </c>
      <c r="J352" s="114">
        <v>13018</v>
      </c>
      <c r="K352" s="114">
        <v>11563</v>
      </c>
      <c r="L352" s="114">
        <v>14866</v>
      </c>
      <c r="M352" s="114">
        <v>15092</v>
      </c>
      <c r="N352" s="114">
        <v>9477</v>
      </c>
      <c r="O352" s="114">
        <v>14023</v>
      </c>
      <c r="P352" s="114">
        <v>13812</v>
      </c>
    </row>
    <row r="353" spans="1:16">
      <c r="C353" s="69" t="s">
        <v>72</v>
      </c>
      <c r="D353" s="105">
        <f t="shared" si="100"/>
        <v>104346</v>
      </c>
      <c r="E353" s="114">
        <v>10998</v>
      </c>
      <c r="F353" s="114">
        <v>10963</v>
      </c>
      <c r="G353" s="114">
        <v>12034</v>
      </c>
      <c r="H353" s="114">
        <v>11523</v>
      </c>
      <c r="I353" s="114">
        <v>5971</v>
      </c>
      <c r="J353" s="114">
        <v>5795</v>
      </c>
      <c r="K353" s="114">
        <v>6253</v>
      </c>
      <c r="L353" s="114">
        <v>6601</v>
      </c>
      <c r="M353" s="114">
        <v>6195</v>
      </c>
      <c r="N353" s="114">
        <v>7840</v>
      </c>
      <c r="O353" s="114">
        <v>11458</v>
      </c>
      <c r="P353" s="114">
        <v>8715</v>
      </c>
    </row>
    <row r="354" spans="1:16">
      <c r="C354" s="69" t="s">
        <v>154</v>
      </c>
      <c r="D354" s="105">
        <f t="shared" si="100"/>
        <v>723768</v>
      </c>
      <c r="E354" s="114">
        <v>81949</v>
      </c>
      <c r="F354" s="114">
        <v>93689</v>
      </c>
      <c r="G354" s="114">
        <v>72024</v>
      </c>
      <c r="H354" s="114">
        <v>68409</v>
      </c>
      <c r="I354" s="114">
        <v>37764</v>
      </c>
      <c r="J354" s="114">
        <v>39359</v>
      </c>
      <c r="K354" s="114">
        <v>34787</v>
      </c>
      <c r="L354" s="114">
        <v>43973</v>
      </c>
      <c r="M354" s="114">
        <v>38613</v>
      </c>
      <c r="N354" s="114">
        <v>53137</v>
      </c>
      <c r="O354" s="114">
        <v>75528</v>
      </c>
      <c r="P354" s="114">
        <v>84536</v>
      </c>
    </row>
    <row r="355" spans="1:16">
      <c r="C355" s="69" t="s">
        <v>73</v>
      </c>
      <c r="D355" s="105">
        <f t="shared" si="100"/>
        <v>187786</v>
      </c>
      <c r="E355" s="114">
        <v>20034</v>
      </c>
      <c r="F355" s="114">
        <v>14109</v>
      </c>
      <c r="G355" s="114">
        <v>12000</v>
      </c>
      <c r="H355" s="114">
        <v>18364</v>
      </c>
      <c r="I355" s="114">
        <v>20707</v>
      </c>
      <c r="J355" s="114">
        <v>14909</v>
      </c>
      <c r="K355" s="114">
        <v>11452</v>
      </c>
      <c r="L355" s="114">
        <v>14161</v>
      </c>
      <c r="M355" s="114">
        <v>13913</v>
      </c>
      <c r="N355" s="114">
        <v>10302</v>
      </c>
      <c r="O355" s="114">
        <v>17211</v>
      </c>
      <c r="P355" s="114">
        <v>20624</v>
      </c>
    </row>
    <row r="356" spans="1:16">
      <c r="C356" s="69" t="s">
        <v>74</v>
      </c>
      <c r="D356" s="105">
        <f t="shared" si="100"/>
        <v>381599</v>
      </c>
      <c r="E356" s="114">
        <v>47290</v>
      </c>
      <c r="F356" s="114">
        <v>49115</v>
      </c>
      <c r="G356" s="114">
        <v>40983</v>
      </c>
      <c r="H356" s="114">
        <v>33881</v>
      </c>
      <c r="I356" s="114">
        <v>20034</v>
      </c>
      <c r="J356" s="114">
        <v>17793</v>
      </c>
      <c r="K356" s="114">
        <v>19039</v>
      </c>
      <c r="L356" s="114">
        <v>22474</v>
      </c>
      <c r="M356" s="114">
        <v>22255</v>
      </c>
      <c r="N356" s="114">
        <v>26410</v>
      </c>
      <c r="O356" s="114">
        <v>44516</v>
      </c>
      <c r="P356" s="114">
        <v>37809</v>
      </c>
    </row>
    <row r="357" spans="1:16">
      <c r="C357" s="66" t="s">
        <v>75</v>
      </c>
      <c r="D357" s="105">
        <f t="shared" si="100"/>
        <v>81561</v>
      </c>
      <c r="E357" s="114">
        <v>10327</v>
      </c>
      <c r="F357" s="114">
        <v>9623</v>
      </c>
      <c r="G357" s="114">
        <v>8610</v>
      </c>
      <c r="H357" s="114">
        <v>6959</v>
      </c>
      <c r="I357" s="114">
        <v>4332</v>
      </c>
      <c r="J357" s="114">
        <v>3928</v>
      </c>
      <c r="K357" s="114">
        <v>4219</v>
      </c>
      <c r="L357" s="114">
        <v>4849</v>
      </c>
      <c r="M357" s="114">
        <v>4831</v>
      </c>
      <c r="N357" s="114">
        <v>5764</v>
      </c>
      <c r="O357" s="114">
        <v>10007</v>
      </c>
      <c r="P357" s="114">
        <v>8112</v>
      </c>
    </row>
    <row r="358" spans="1:16">
      <c r="B358" s="66"/>
      <c r="C358" s="51" t="s">
        <v>216</v>
      </c>
      <c r="D358" s="105">
        <f t="shared" si="100"/>
        <v>1316768</v>
      </c>
      <c r="E358" s="114">
        <v>151082</v>
      </c>
      <c r="F358" s="114">
        <v>144760</v>
      </c>
      <c r="G358" s="114">
        <v>126643</v>
      </c>
      <c r="H358" s="114">
        <v>129048</v>
      </c>
      <c r="I358" s="114">
        <v>81060</v>
      </c>
      <c r="J358" s="114">
        <v>70709</v>
      </c>
      <c r="K358" s="114">
        <v>64374</v>
      </c>
      <c r="L358" s="114">
        <v>73547</v>
      </c>
      <c r="M358" s="114">
        <v>73811</v>
      </c>
      <c r="N358" s="114">
        <v>86982</v>
      </c>
      <c r="O358" s="114">
        <v>170857</v>
      </c>
      <c r="P358" s="114">
        <v>143895</v>
      </c>
    </row>
    <row r="359" spans="1:16">
      <c r="B359" s="66"/>
      <c r="D359" s="118" t="s">
        <v>85</v>
      </c>
      <c r="E359" s="118" t="s">
        <v>85</v>
      </c>
      <c r="F359" s="118" t="s">
        <v>85</v>
      </c>
      <c r="G359" s="118" t="s">
        <v>85</v>
      </c>
      <c r="H359" s="118" t="s">
        <v>85</v>
      </c>
      <c r="I359" s="118" t="s">
        <v>85</v>
      </c>
      <c r="J359" s="118" t="s">
        <v>85</v>
      </c>
      <c r="K359" s="118" t="s">
        <v>85</v>
      </c>
      <c r="L359" s="118" t="s">
        <v>85</v>
      </c>
      <c r="M359" s="118" t="s">
        <v>85</v>
      </c>
      <c r="N359" s="118" t="s">
        <v>85</v>
      </c>
      <c r="O359" s="118" t="s">
        <v>85</v>
      </c>
      <c r="P359" s="118" t="s">
        <v>85</v>
      </c>
    </row>
    <row r="360" spans="1:16">
      <c r="A360" s="50" t="s">
        <v>76</v>
      </c>
      <c r="B360" s="66"/>
      <c r="D360" s="113">
        <f>SUM(E360:P360)</f>
        <v>6751394.0889999997</v>
      </c>
      <c r="E360" s="116">
        <f t="shared" ref="E360:P360" si="103">SUM(E338:E358)</f>
        <v>740527.16700000002</v>
      </c>
      <c r="F360" s="116">
        <f t="shared" si="103"/>
        <v>743224.15</v>
      </c>
      <c r="G360" s="116">
        <f t="shared" si="103"/>
        <v>662244.16999999993</v>
      </c>
      <c r="H360" s="116">
        <f t="shared" si="103"/>
        <v>640192.04499999993</v>
      </c>
      <c r="I360" s="116">
        <f t="shared" si="103"/>
        <v>451826.54599999997</v>
      </c>
      <c r="J360" s="116">
        <f t="shared" si="103"/>
        <v>413606.429</v>
      </c>
      <c r="K360" s="116">
        <f t="shared" si="103"/>
        <v>381990.53399999999</v>
      </c>
      <c r="L360" s="116">
        <f t="shared" si="103"/>
        <v>440236.81900000002</v>
      </c>
      <c r="M360" s="116">
        <f t="shared" si="103"/>
        <v>425744.66000000003</v>
      </c>
      <c r="N360" s="116">
        <f t="shared" si="103"/>
        <v>442771.50199999998</v>
      </c>
      <c r="O360" s="116">
        <f t="shared" si="103"/>
        <v>715362.17500000005</v>
      </c>
      <c r="P360" s="116">
        <f t="shared" si="103"/>
        <v>693667.89199999999</v>
      </c>
    </row>
    <row r="361" spans="1:16">
      <c r="B361" s="66"/>
      <c r="D361" s="118" t="s">
        <v>85</v>
      </c>
      <c r="E361" s="118" t="s">
        <v>85</v>
      </c>
      <c r="F361" s="118" t="s">
        <v>85</v>
      </c>
      <c r="G361" s="118" t="s">
        <v>85</v>
      </c>
      <c r="H361" s="118" t="s">
        <v>85</v>
      </c>
      <c r="I361" s="118" t="s">
        <v>85</v>
      </c>
      <c r="J361" s="118" t="s">
        <v>85</v>
      </c>
      <c r="K361" s="118" t="s">
        <v>85</v>
      </c>
      <c r="L361" s="118" t="s">
        <v>85</v>
      </c>
      <c r="M361" s="118" t="s">
        <v>85</v>
      </c>
      <c r="N361" s="118" t="s">
        <v>85</v>
      </c>
      <c r="O361" s="118" t="s">
        <v>85</v>
      </c>
      <c r="P361" s="118" t="s">
        <v>85</v>
      </c>
    </row>
    <row r="362" spans="1:16">
      <c r="A362" s="50" t="s">
        <v>110</v>
      </c>
      <c r="D362" s="113">
        <f>SUM(E362:P362)</f>
        <v>64505845.216561481</v>
      </c>
      <c r="E362" s="116">
        <f t="shared" ref="E362:P362" si="104">SUM(E360,E335,E329,E316,E303,)</f>
        <v>5959343.3880938701</v>
      </c>
      <c r="F362" s="116">
        <f t="shared" si="104"/>
        <v>5199750.3974645268</v>
      </c>
      <c r="G362" s="116">
        <f t="shared" si="104"/>
        <v>5418957.9104253761</v>
      </c>
      <c r="H362" s="116">
        <f t="shared" si="104"/>
        <v>4826652.6792119369</v>
      </c>
      <c r="I362" s="116">
        <f t="shared" si="104"/>
        <v>4905016.5884503946</v>
      </c>
      <c r="J362" s="116">
        <f t="shared" si="104"/>
        <v>5041025.0101031382</v>
      </c>
      <c r="K362" s="116">
        <f t="shared" si="104"/>
        <v>6235343.1322980775</v>
      </c>
      <c r="L362" s="116">
        <f t="shared" si="104"/>
        <v>6007954.0422129994</v>
      </c>
      <c r="M362" s="116">
        <f t="shared" si="104"/>
        <v>5152768.4870891776</v>
      </c>
      <c r="N362" s="116">
        <f t="shared" si="104"/>
        <v>4940917.7196713369</v>
      </c>
      <c r="O362" s="116">
        <f t="shared" si="104"/>
        <v>5166890.3056101631</v>
      </c>
      <c r="P362" s="116">
        <f t="shared" si="104"/>
        <v>5651225.5559304766</v>
      </c>
    </row>
    <row r="363" spans="1:16">
      <c r="B363" s="66"/>
      <c r="D363" s="119" t="s">
        <v>104</v>
      </c>
      <c r="E363" s="119" t="s">
        <v>104</v>
      </c>
      <c r="F363" s="119" t="s">
        <v>104</v>
      </c>
      <c r="G363" s="119" t="s">
        <v>104</v>
      </c>
      <c r="H363" s="119" t="s">
        <v>104</v>
      </c>
      <c r="I363" s="119" t="s">
        <v>104</v>
      </c>
      <c r="J363" s="119" t="s">
        <v>104</v>
      </c>
      <c r="K363" s="119" t="s">
        <v>104</v>
      </c>
      <c r="L363" s="119" t="s">
        <v>104</v>
      </c>
      <c r="M363" s="119" t="s">
        <v>104</v>
      </c>
      <c r="N363" s="119" t="s">
        <v>104</v>
      </c>
      <c r="O363" s="119" t="s">
        <v>104</v>
      </c>
      <c r="P363" s="119" t="s">
        <v>104</v>
      </c>
    </row>
    <row r="364" spans="1:16">
      <c r="B364" s="66"/>
      <c r="D364" s="117"/>
      <c r="E364" s="117"/>
      <c r="F364" s="117"/>
      <c r="G364" s="117"/>
      <c r="H364" s="117"/>
      <c r="I364" s="117"/>
      <c r="J364" s="117"/>
      <c r="K364" s="117"/>
      <c r="L364" s="117"/>
      <c r="M364" s="117"/>
      <c r="N364" s="117"/>
      <c r="O364" s="117"/>
      <c r="P364" s="117"/>
    </row>
    <row r="365" spans="1:16" s="129" customFormat="1">
      <c r="A365" s="125"/>
      <c r="B365" s="126"/>
      <c r="C365" s="127" t="s">
        <v>111</v>
      </c>
      <c r="D365" s="128">
        <f t="shared" ref="D365:P365" si="105">D362-D196</f>
        <v>0</v>
      </c>
      <c r="E365" s="128">
        <f t="shared" si="105"/>
        <v>0</v>
      </c>
      <c r="F365" s="128">
        <f t="shared" si="105"/>
        <v>0</v>
      </c>
      <c r="G365" s="129">
        <f t="shared" si="105"/>
        <v>0</v>
      </c>
      <c r="H365" s="129">
        <f t="shared" si="105"/>
        <v>0</v>
      </c>
      <c r="I365" s="129">
        <f t="shared" si="105"/>
        <v>0</v>
      </c>
      <c r="J365" s="129">
        <f t="shared" si="105"/>
        <v>0</v>
      </c>
      <c r="K365" s="129">
        <f t="shared" si="105"/>
        <v>0</v>
      </c>
      <c r="L365" s="129">
        <f t="shared" si="105"/>
        <v>0</v>
      </c>
      <c r="M365" s="129">
        <f t="shared" si="105"/>
        <v>0</v>
      </c>
      <c r="N365" s="129">
        <f t="shared" si="105"/>
        <v>0</v>
      </c>
      <c r="O365" s="129">
        <f t="shared" si="105"/>
        <v>0</v>
      </c>
      <c r="P365" s="129">
        <f t="shared" si="105"/>
        <v>0</v>
      </c>
    </row>
  </sheetData>
  <pageMargins left="0.75" right="0.75" top="1" bottom="1" header="0.5" footer="0.5"/>
  <pageSetup scale="42" fitToHeight="5" orientation="landscape" r:id="rId1"/>
  <headerFooter alignWithMargins="0">
    <oddHeader>&amp;CConfidential per WAC 480-07-160</oddHeader>
  </headerFooter>
  <rowBreaks count="2" manualBreakCount="2">
    <brk id="132" max="16" man="1"/>
    <brk id="315" max="16" man="1"/>
  </rowBreaks>
  <customProperties>
    <customPr name="_pios_id" r:id="rId2"/>
  </customProperties>
  <ignoredErrors>
    <ignoredError sqref="D40:D41 D44 D210 D155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7"/>
  <dimension ref="A1:P19"/>
  <sheetViews>
    <sheetView workbookViewId="0"/>
  </sheetViews>
  <sheetFormatPr defaultRowHeight="12.75"/>
  <cols>
    <col min="1" max="1" width="5.7109375" style="77" customWidth="1"/>
    <col min="2" max="2" width="22.42578125" style="77" customWidth="1"/>
    <col min="3" max="14" width="11.7109375" style="77" customWidth="1"/>
    <col min="15" max="15" width="5.7109375" style="77" customWidth="1"/>
    <col min="16" max="16" width="11.7109375" style="77" bestFit="1" customWidth="1"/>
    <col min="17" max="17" width="9.140625" style="77"/>
    <col min="18" max="18" width="28.140625" style="77" bestFit="1" customWidth="1"/>
    <col min="19" max="16384" width="9.140625" style="77"/>
  </cols>
  <sheetData>
    <row r="1" spans="1:16">
      <c r="A1" s="214" t="s">
        <v>209</v>
      </c>
    </row>
    <row r="2" spans="1:16">
      <c r="B2" s="214"/>
      <c r="C2" s="231">
        <f>'WIJAM NPC'!G2</f>
        <v>44927</v>
      </c>
      <c r="D2" s="231">
        <f>'WIJAM NPC'!H2</f>
        <v>44958</v>
      </c>
      <c r="E2" s="231">
        <f>'WIJAM NPC'!I2</f>
        <v>44986</v>
      </c>
      <c r="F2" s="231">
        <f>'WIJAM NPC'!J2</f>
        <v>45017</v>
      </c>
      <c r="G2" s="231">
        <f>'WIJAM NPC'!K2</f>
        <v>45047</v>
      </c>
      <c r="H2" s="231">
        <f>'WIJAM NPC'!L2</f>
        <v>45078</v>
      </c>
      <c r="I2" s="231">
        <f>'WIJAM NPC'!M2</f>
        <v>45108</v>
      </c>
      <c r="J2" s="231">
        <f>'WIJAM NPC'!N2</f>
        <v>45139</v>
      </c>
      <c r="K2" s="231">
        <f>'WIJAM NPC'!O2</f>
        <v>45170</v>
      </c>
      <c r="L2" s="231">
        <f>'WIJAM NPC'!P2</f>
        <v>45200</v>
      </c>
      <c r="M2" s="231">
        <f>'WIJAM NPC'!Q2</f>
        <v>45231</v>
      </c>
      <c r="N2" s="231">
        <f>'WIJAM NPC'!R2</f>
        <v>45261</v>
      </c>
    </row>
    <row r="3" spans="1:16" ht="13.5" customHeight="1">
      <c r="A3" s="229" t="s">
        <v>213</v>
      </c>
      <c r="O3" s="79"/>
      <c r="P3" s="215" t="s">
        <v>79</v>
      </c>
    </row>
    <row r="4" spans="1:16">
      <c r="B4" s="77" t="s">
        <v>210</v>
      </c>
      <c r="C4" s="226">
        <v>788422.6</v>
      </c>
      <c r="D4" s="226">
        <v>1159262.1800000002</v>
      </c>
      <c r="E4" s="226">
        <v>1062040.29</v>
      </c>
      <c r="F4" s="226">
        <v>772455.00999999989</v>
      </c>
      <c r="G4" s="226">
        <v>467714.95999999996</v>
      </c>
      <c r="H4" s="226">
        <v>876675.27000000014</v>
      </c>
      <c r="I4" s="226">
        <v>817544.35</v>
      </c>
      <c r="J4" s="226">
        <v>1004842.1799999998</v>
      </c>
      <c r="K4" s="226">
        <v>1035825.21</v>
      </c>
      <c r="L4" s="226">
        <v>780348.87</v>
      </c>
      <c r="M4" s="226">
        <v>867012.90999999992</v>
      </c>
      <c r="N4" s="226">
        <v>934657.47</v>
      </c>
      <c r="O4" s="226"/>
      <c r="P4" s="226">
        <f>SUM(C4:N4)</f>
        <v>10566801.300000001</v>
      </c>
    </row>
    <row r="5" spans="1:16">
      <c r="B5" s="227" t="s">
        <v>211</v>
      </c>
      <c r="C5" s="233">
        <v>895699.90999999992</v>
      </c>
      <c r="D5" s="233">
        <v>796248.89000000013</v>
      </c>
      <c r="E5" s="233">
        <v>1083760.3500000001</v>
      </c>
      <c r="F5" s="233">
        <v>807867.98999999987</v>
      </c>
      <c r="G5" s="233">
        <v>786280.59</v>
      </c>
      <c r="H5" s="233">
        <v>692417.69000000006</v>
      </c>
      <c r="I5" s="233">
        <v>1312777.53</v>
      </c>
      <c r="J5" s="233">
        <v>1040578.7599999999</v>
      </c>
      <c r="K5" s="233">
        <v>780302.31</v>
      </c>
      <c r="L5" s="233">
        <v>662217.87</v>
      </c>
      <c r="M5" s="233">
        <v>943067.34</v>
      </c>
      <c r="N5" s="233">
        <v>901480.52</v>
      </c>
      <c r="O5" s="228"/>
      <c r="P5" s="233">
        <f>SUM(C5:N5)</f>
        <v>10702699.75</v>
      </c>
    </row>
    <row r="6" spans="1:16">
      <c r="B6" s="77" t="s">
        <v>212</v>
      </c>
      <c r="C6" s="226">
        <f>C4+C5</f>
        <v>1684122.5099999998</v>
      </c>
      <c r="D6" s="226">
        <f t="shared" ref="D6:N6" si="0">D4+D5</f>
        <v>1955511.0700000003</v>
      </c>
      <c r="E6" s="226">
        <f t="shared" si="0"/>
        <v>2145800.64</v>
      </c>
      <c r="F6" s="226">
        <f t="shared" si="0"/>
        <v>1580322.9999999998</v>
      </c>
      <c r="G6" s="226">
        <f t="shared" si="0"/>
        <v>1253995.5499999998</v>
      </c>
      <c r="H6" s="226">
        <f t="shared" si="0"/>
        <v>1569092.9600000002</v>
      </c>
      <c r="I6" s="226">
        <f t="shared" si="0"/>
        <v>2130321.88</v>
      </c>
      <c r="J6" s="226">
        <f t="shared" si="0"/>
        <v>2045420.9399999997</v>
      </c>
      <c r="K6" s="226">
        <f t="shared" si="0"/>
        <v>1816127.52</v>
      </c>
      <c r="L6" s="226">
        <f t="shared" si="0"/>
        <v>1442566.74</v>
      </c>
      <c r="M6" s="226">
        <f t="shared" si="0"/>
        <v>1810080.25</v>
      </c>
      <c r="N6" s="226">
        <f t="shared" si="0"/>
        <v>1836137.99</v>
      </c>
      <c r="O6" s="226"/>
      <c r="P6" s="226">
        <f>SUM(C6:N6)</f>
        <v>21269501.049999997</v>
      </c>
    </row>
    <row r="7" spans="1:16">
      <c r="B7" s="230" t="s">
        <v>111</v>
      </c>
      <c r="C7" s="78">
        <f>C6-'Actual NPC (Total System)'!E137</f>
        <v>0</v>
      </c>
      <c r="D7" s="78">
        <f>D6-'Actual NPC (Total System)'!F137</f>
        <v>0</v>
      </c>
      <c r="E7" s="78">
        <f>E6-'Actual NPC (Total System)'!G137</f>
        <v>0</v>
      </c>
      <c r="F7" s="78">
        <f>F6-'Actual NPC (Total System)'!H137</f>
        <v>0</v>
      </c>
      <c r="G7" s="78">
        <f>G6-'Actual NPC (Total System)'!I137</f>
        <v>0</v>
      </c>
      <c r="H7" s="78">
        <f>H6-'Actual NPC (Total System)'!J137</f>
        <v>0</v>
      </c>
      <c r="I7" s="78">
        <f>I6-'Actual NPC (Total System)'!K137</f>
        <v>0</v>
      </c>
      <c r="J7" s="78">
        <f>J6-'Actual NPC (Total System)'!L137</f>
        <v>0</v>
      </c>
      <c r="K7" s="78">
        <f>K6-'Actual NPC (Total System)'!M137</f>
        <v>0</v>
      </c>
      <c r="L7" s="78">
        <f>L6-'Actual NPC (Total System)'!N137</f>
        <v>0</v>
      </c>
      <c r="M7" s="78">
        <f>M6-'Actual NPC (Total System)'!O137</f>
        <v>0</v>
      </c>
      <c r="N7" s="78">
        <f>N6-'Actual NPC (Total System)'!P137</f>
        <v>0</v>
      </c>
      <c r="O7" s="226"/>
      <c r="P7" s="78">
        <f>P6-'Actual NPC (Total System)'!D137</f>
        <v>0</v>
      </c>
    </row>
    <row r="8" spans="1:16">
      <c r="B8" s="230"/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  <c r="O8" s="226"/>
      <c r="P8" s="78"/>
    </row>
    <row r="9" spans="1:16">
      <c r="A9" s="229" t="s">
        <v>214</v>
      </c>
      <c r="C9" s="78"/>
      <c r="D9" s="78"/>
      <c r="E9" s="78"/>
      <c r="F9" s="78"/>
      <c r="G9" s="78"/>
      <c r="H9" s="78"/>
      <c r="I9" s="78"/>
      <c r="J9" s="78"/>
      <c r="K9" s="78"/>
      <c r="L9" s="78"/>
      <c r="M9" s="78"/>
      <c r="N9" s="78"/>
      <c r="O9" s="226"/>
      <c r="P9" s="78"/>
    </row>
    <row r="10" spans="1:16">
      <c r="B10" s="77" t="s">
        <v>210</v>
      </c>
      <c r="C10" s="78">
        <v>54260.074753344175</v>
      </c>
      <c r="D10" s="78">
        <v>49367.793394611079</v>
      </c>
      <c r="E10" s="78">
        <v>53305.285233158262</v>
      </c>
      <c r="F10" s="78">
        <v>28765.573253506034</v>
      </c>
      <c r="G10" s="78">
        <v>33877.852527757423</v>
      </c>
      <c r="H10" s="78">
        <v>22712.510849207978</v>
      </c>
      <c r="I10" s="78">
        <v>50669.054608308696</v>
      </c>
      <c r="J10" s="78">
        <v>50706.806502123552</v>
      </c>
      <c r="K10" s="78">
        <v>46996.718476212191</v>
      </c>
      <c r="L10" s="78">
        <v>34394.320177420057</v>
      </c>
      <c r="M10" s="78">
        <v>50699.131516138586</v>
      </c>
      <c r="N10" s="78">
        <v>53519.696772644151</v>
      </c>
      <c r="O10" s="226"/>
      <c r="P10" s="78">
        <f>SUM(C10:N10)</f>
        <v>529274.81806443224</v>
      </c>
    </row>
    <row r="11" spans="1:16">
      <c r="B11" s="227" t="s">
        <v>211</v>
      </c>
      <c r="C11" s="232">
        <v>34146.925246655846</v>
      </c>
      <c r="D11" s="232">
        <v>49171.206605388914</v>
      </c>
      <c r="E11" s="232">
        <v>53717.714766841746</v>
      </c>
      <c r="F11" s="232">
        <v>43491.426746493977</v>
      </c>
      <c r="G11" s="232">
        <v>26681.147472242545</v>
      </c>
      <c r="H11" s="232">
        <v>44970.489150791997</v>
      </c>
      <c r="I11" s="232">
        <v>50989.94539169129</v>
      </c>
      <c r="J11" s="232">
        <v>39790.193497876448</v>
      </c>
      <c r="K11" s="232">
        <v>41361.281523787795</v>
      </c>
      <c r="L11" s="232">
        <v>36480.679822579965</v>
      </c>
      <c r="M11" s="232">
        <v>47562.868483861392</v>
      </c>
      <c r="N11" s="232">
        <v>51350.303227355857</v>
      </c>
      <c r="O11" s="228"/>
      <c r="P11" s="232">
        <f t="shared" ref="P11:P12" si="1">SUM(C11:N11)</f>
        <v>519714.18193556776</v>
      </c>
    </row>
    <row r="12" spans="1:16">
      <c r="B12" s="77" t="s">
        <v>212</v>
      </c>
      <c r="C12" s="78">
        <f>C10+C11</f>
        <v>88407.000000000029</v>
      </c>
      <c r="D12" s="78">
        <f t="shared" ref="D12:N12" si="2">D10+D11</f>
        <v>98539</v>
      </c>
      <c r="E12" s="78">
        <f t="shared" si="2"/>
        <v>107023</v>
      </c>
      <c r="F12" s="78">
        <f t="shared" si="2"/>
        <v>72257.000000000015</v>
      </c>
      <c r="G12" s="78">
        <f t="shared" si="2"/>
        <v>60558.999999999971</v>
      </c>
      <c r="H12" s="78">
        <f t="shared" si="2"/>
        <v>67682.999999999971</v>
      </c>
      <c r="I12" s="78">
        <f t="shared" si="2"/>
        <v>101658.99999999999</v>
      </c>
      <c r="J12" s="78">
        <f t="shared" si="2"/>
        <v>90497</v>
      </c>
      <c r="K12" s="78">
        <f t="shared" si="2"/>
        <v>88357.999999999985</v>
      </c>
      <c r="L12" s="78">
        <f t="shared" si="2"/>
        <v>70875.000000000029</v>
      </c>
      <c r="M12" s="78">
        <f t="shared" si="2"/>
        <v>98261.999999999971</v>
      </c>
      <c r="N12" s="78">
        <f t="shared" si="2"/>
        <v>104870</v>
      </c>
      <c r="O12" s="78"/>
      <c r="P12" s="78">
        <f t="shared" si="1"/>
        <v>1048989</v>
      </c>
    </row>
    <row r="13" spans="1:16">
      <c r="B13" s="230"/>
      <c r="C13" s="78"/>
      <c r="D13" s="78"/>
      <c r="E13" s="78"/>
      <c r="F13" s="78"/>
      <c r="G13" s="78"/>
      <c r="H13" s="78"/>
      <c r="I13" s="78"/>
      <c r="J13" s="78"/>
      <c r="K13" s="78"/>
      <c r="L13" s="78"/>
      <c r="M13" s="78"/>
      <c r="N13" s="78"/>
      <c r="O13" s="78"/>
      <c r="P13" s="78"/>
    </row>
    <row r="14" spans="1:16">
      <c r="B14" s="230"/>
      <c r="C14" s="78"/>
      <c r="D14" s="78"/>
      <c r="E14" s="78"/>
      <c r="F14" s="78"/>
      <c r="G14" s="78"/>
      <c r="H14" s="78"/>
      <c r="I14" s="78"/>
      <c r="J14" s="78"/>
      <c r="K14" s="78"/>
      <c r="L14" s="78"/>
      <c r="M14" s="78"/>
      <c r="N14" s="78"/>
      <c r="O14" s="226"/>
      <c r="P14" s="78"/>
    </row>
    <row r="15" spans="1:16">
      <c r="C15" s="78"/>
      <c r="D15" s="78"/>
      <c r="E15" s="78"/>
      <c r="F15" s="78"/>
      <c r="G15" s="78"/>
      <c r="H15" s="78"/>
      <c r="I15" s="78"/>
      <c r="J15" s="78"/>
      <c r="K15" s="78"/>
      <c r="L15" s="78"/>
      <c r="M15" s="78"/>
      <c r="N15" s="78"/>
      <c r="O15" s="78"/>
    </row>
    <row r="18" spans="3:6">
      <c r="C18" s="37"/>
    </row>
    <row r="19" spans="3:6">
      <c r="C19" s="124"/>
      <c r="F19" s="121"/>
    </row>
  </sheetData>
  <pageMargins left="0.7" right="0.7" top="0.75" bottom="0.75" header="0.3" footer="0.3"/>
  <pageSetup orientation="portrait" r:id="rId1"/>
  <customProperties>
    <customPr name="_pios_i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8AA8BF-56F5-40C7-AA9D-C36460A8E99D}">
  <dimension ref="A1:Z63"/>
  <sheetViews>
    <sheetView zoomScaleNormal="100" workbookViewId="0"/>
  </sheetViews>
  <sheetFormatPr defaultColWidth="9.140625" defaultRowHeight="12.75"/>
  <cols>
    <col min="1" max="1" width="6.7109375" style="137" customWidth="1"/>
    <col min="2" max="2" width="12.7109375" style="137" customWidth="1"/>
    <col min="3" max="4" width="4.7109375" style="137" customWidth="1"/>
    <col min="5" max="7" width="12.7109375" style="137" customWidth="1"/>
    <col min="8" max="8" width="2.7109375" style="137" customWidth="1"/>
    <col min="9" max="9" width="12.7109375" style="137" customWidth="1"/>
    <col min="10" max="12" width="2.7109375" style="137" customWidth="1"/>
    <col min="13" max="13" width="12.7109375" style="137" customWidth="1"/>
    <col min="14" max="15" width="4.7109375" style="137" customWidth="1"/>
    <col min="16" max="23" width="12.7109375" style="137" customWidth="1"/>
    <col min="24" max="24" width="2.7109375" style="137" customWidth="1"/>
    <col min="25" max="25" width="12.7109375" style="137" customWidth="1"/>
    <col min="26" max="26" width="2.7109375" style="137" customWidth="1"/>
    <col min="27" max="16384" width="9.140625" style="137"/>
  </cols>
  <sheetData>
    <row r="1" spans="1:26">
      <c r="A1" s="136" t="s">
        <v>188</v>
      </c>
    </row>
    <row r="2" spans="1:26">
      <c r="A2" s="136" t="s">
        <v>220</v>
      </c>
    </row>
    <row r="3" spans="1:26">
      <c r="A3" s="136"/>
    </row>
    <row r="4" spans="1:26">
      <c r="A4" s="137" t="s">
        <v>194</v>
      </c>
      <c r="B4" s="208">
        <f>R16</f>
        <v>7.1842025612899998E-2</v>
      </c>
    </row>
    <row r="5" spans="1:26">
      <c r="A5" s="137" t="s">
        <v>195</v>
      </c>
      <c r="B5" s="208">
        <f>R17</f>
        <v>7.7386335360771719E-2</v>
      </c>
    </row>
    <row r="6" spans="1:26">
      <c r="A6" s="137" t="s">
        <v>176</v>
      </c>
      <c r="B6" s="208">
        <f>G16</f>
        <v>0.21074594232330676</v>
      </c>
    </row>
    <row r="7" spans="1:26">
      <c r="A7" s="137" t="s">
        <v>177</v>
      </c>
      <c r="B7" s="208">
        <f>G17</f>
        <v>0.2097538747895708</v>
      </c>
    </row>
    <row r="8" spans="1:26">
      <c r="A8" s="137" t="s">
        <v>200</v>
      </c>
      <c r="B8" s="208">
        <v>1</v>
      </c>
    </row>
    <row r="9" spans="1:26">
      <c r="A9" s="137" t="s">
        <v>169</v>
      </c>
      <c r="B9" s="208">
        <v>0</v>
      </c>
    </row>
    <row r="10" spans="1:26">
      <c r="A10" s="138"/>
      <c r="C10" s="139"/>
      <c r="D10" s="139"/>
      <c r="E10" s="139"/>
      <c r="F10" s="139"/>
      <c r="G10" s="139"/>
    </row>
    <row r="11" spans="1:26">
      <c r="A11" s="140"/>
      <c r="B11" s="141" t="s">
        <v>199</v>
      </c>
      <c r="C11" s="142"/>
      <c r="D11" s="142"/>
      <c r="E11" s="142"/>
      <c r="F11" s="142"/>
      <c r="G11" s="142"/>
      <c r="H11" s="142"/>
      <c r="I11" s="142"/>
      <c r="J11" s="143"/>
      <c r="L11" s="141" t="s">
        <v>189</v>
      </c>
      <c r="M11" s="191"/>
      <c r="N11" s="142"/>
      <c r="O11" s="142"/>
      <c r="P11" s="142"/>
      <c r="Q11" s="142"/>
      <c r="R11" s="142"/>
      <c r="S11" s="142"/>
      <c r="T11" s="142"/>
      <c r="U11" s="142"/>
      <c r="V11" s="142"/>
      <c r="W11" s="142"/>
      <c r="X11" s="142"/>
      <c r="Y11" s="142"/>
      <c r="Z11" s="143"/>
    </row>
    <row r="12" spans="1:26">
      <c r="B12" s="144"/>
      <c r="C12" s="145"/>
      <c r="D12" s="145"/>
      <c r="E12" s="145"/>
      <c r="F12" s="145"/>
      <c r="G12" s="145"/>
      <c r="H12" s="146"/>
      <c r="I12" s="146"/>
      <c r="J12" s="147"/>
      <c r="L12" s="192"/>
      <c r="M12" s="145"/>
      <c r="N12" s="145"/>
      <c r="O12" s="145"/>
      <c r="P12" s="145"/>
      <c r="Q12" s="145"/>
      <c r="R12" s="145"/>
      <c r="S12" s="145"/>
      <c r="T12" s="145"/>
      <c r="U12" s="145"/>
      <c r="V12" s="145"/>
      <c r="W12" s="146"/>
      <c r="X12" s="146"/>
      <c r="Y12" s="146"/>
      <c r="Z12" s="147"/>
    </row>
    <row r="13" spans="1:26">
      <c r="A13" s="148"/>
      <c r="B13" s="149" t="s">
        <v>170</v>
      </c>
      <c r="C13" s="150"/>
      <c r="D13" s="150"/>
      <c r="E13" s="151"/>
      <c r="F13" s="151"/>
      <c r="G13" s="151"/>
      <c r="H13" s="151"/>
      <c r="I13" s="151"/>
      <c r="J13" s="152"/>
      <c r="L13" s="193"/>
      <c r="M13" s="194" t="s">
        <v>170</v>
      </c>
      <c r="N13" s="150"/>
      <c r="O13" s="150"/>
      <c r="P13" s="151"/>
      <c r="Q13" s="151"/>
      <c r="R13" s="151"/>
      <c r="S13" s="151"/>
      <c r="T13" s="151"/>
      <c r="U13" s="151"/>
      <c r="V13" s="151"/>
      <c r="W13" s="151"/>
      <c r="X13" s="151"/>
      <c r="Y13" s="151"/>
      <c r="Z13" s="152"/>
    </row>
    <row r="14" spans="1:26">
      <c r="A14" s="148"/>
      <c r="B14" s="149"/>
      <c r="C14" s="150"/>
      <c r="D14" s="150"/>
      <c r="E14" s="151"/>
      <c r="F14" s="151"/>
      <c r="G14" s="151"/>
      <c r="H14" s="151"/>
      <c r="I14" s="151"/>
      <c r="J14" s="152"/>
      <c r="L14" s="193"/>
      <c r="M14" s="194"/>
      <c r="N14" s="150"/>
      <c r="O14" s="150"/>
      <c r="P14" s="151"/>
      <c r="Q14" s="151"/>
      <c r="R14" s="151"/>
      <c r="S14" s="151"/>
      <c r="T14" s="151"/>
      <c r="U14" s="151"/>
      <c r="V14" s="151"/>
      <c r="W14" s="151"/>
      <c r="X14" s="151"/>
      <c r="Y14" s="151"/>
      <c r="Z14" s="152"/>
    </row>
    <row r="15" spans="1:26">
      <c r="A15" s="148"/>
      <c r="B15" s="153" t="s">
        <v>171</v>
      </c>
      <c r="C15" s="150"/>
      <c r="D15" s="150"/>
      <c r="E15" s="154" t="s">
        <v>172</v>
      </c>
      <c r="F15" s="154" t="s">
        <v>173</v>
      </c>
      <c r="G15" s="154" t="s">
        <v>174</v>
      </c>
      <c r="H15" s="151"/>
      <c r="I15" s="154" t="s">
        <v>175</v>
      </c>
      <c r="J15" s="152"/>
      <c r="L15" s="193"/>
      <c r="M15" s="154" t="s">
        <v>171</v>
      </c>
      <c r="N15" s="150"/>
      <c r="O15" s="150"/>
      <c r="P15" s="154" t="s">
        <v>172</v>
      </c>
      <c r="Q15" s="154" t="s">
        <v>173</v>
      </c>
      <c r="R15" s="154" t="s">
        <v>174</v>
      </c>
      <c r="S15" s="154" t="s">
        <v>190</v>
      </c>
      <c r="T15" s="154" t="s">
        <v>191</v>
      </c>
      <c r="U15" s="154" t="s">
        <v>192</v>
      </c>
      <c r="V15" s="154" t="s">
        <v>193</v>
      </c>
      <c r="W15" s="154" t="s">
        <v>175</v>
      </c>
      <c r="X15" s="151"/>
      <c r="Y15" s="151"/>
      <c r="Z15" s="152"/>
    </row>
    <row r="16" spans="1:26">
      <c r="A16" s="148"/>
      <c r="B16" s="155" t="s">
        <v>176</v>
      </c>
      <c r="C16" s="150"/>
      <c r="D16" s="150"/>
      <c r="E16" s="150">
        <f>+SUMIF($E$24:$G$24,E$15,$E$37:$G$37)/$I$37</f>
        <v>4.0942934242995867E-2</v>
      </c>
      <c r="F16" s="150">
        <f>+SUMIF($E$24:$G$24,F$15,$E$37:$G$37)/$I$37</f>
        <v>0.74831112343369743</v>
      </c>
      <c r="G16" s="150">
        <f>+SUMIF($E$24:$G$24,G$15,$E$37:$G$37)/$I$37</f>
        <v>0.21074594232330676</v>
      </c>
      <c r="H16" s="151"/>
      <c r="I16" s="156">
        <f>SUM(E16:G16)</f>
        <v>1</v>
      </c>
      <c r="J16" s="152"/>
      <c r="L16" s="193"/>
      <c r="M16" s="195" t="s">
        <v>194</v>
      </c>
      <c r="N16" s="150"/>
      <c r="O16" s="150"/>
      <c r="P16" s="150">
        <f>+SUMIF($P$24:$W$24,P$15,$P$37:$W$37)/$Y$37</f>
        <v>1.3957200305380649E-2</v>
      </c>
      <c r="Q16" s="150">
        <f t="shared" ref="Q16:V16" si="0">+SUMIF($P$24:$W$24,Q$15,$P$37:$W$37)/$Y$37</f>
        <v>0.25509476625494315</v>
      </c>
      <c r="R16" s="150">
        <f t="shared" si="0"/>
        <v>7.1842025612899998E-2</v>
      </c>
      <c r="S16" s="150">
        <f t="shared" si="0"/>
        <v>0.15724891470364488</v>
      </c>
      <c r="T16" s="150">
        <f t="shared" si="0"/>
        <v>0.44223811048813361</v>
      </c>
      <c r="U16" s="150">
        <f t="shared" si="0"/>
        <v>5.9388093458586935E-2</v>
      </c>
      <c r="V16" s="150">
        <f t="shared" si="0"/>
        <v>2.3088917641056266E-4</v>
      </c>
      <c r="W16" s="156">
        <f>SUM(P16:V16)</f>
        <v>0.99999999999999978</v>
      </c>
      <c r="X16" s="151"/>
      <c r="Y16" s="151"/>
      <c r="Z16" s="152"/>
    </row>
    <row r="17" spans="1:26">
      <c r="A17" s="148"/>
      <c r="B17" s="155" t="s">
        <v>177</v>
      </c>
      <c r="C17" s="151"/>
      <c r="D17" s="150"/>
      <c r="E17" s="150">
        <f>+$F$58*E16+$F$57*SUMIF($E$41:$G$41,E$15,$E$54:$G$54)/$I$54</f>
        <v>4.080630472486093E-2</v>
      </c>
      <c r="F17" s="150">
        <f>+$F$58*F16+$F$57*SUMIF($E$41:$G$41,F$15,$E$54:$G$54)/$I$54</f>
        <v>0.74943982048556834</v>
      </c>
      <c r="G17" s="150">
        <f>+$F$58*G16+$F$57*SUMIF($E$41:$G$41,G$15,$E$54:$G$54)/$I$54</f>
        <v>0.2097538747895708</v>
      </c>
      <c r="H17" s="151"/>
      <c r="I17" s="156">
        <f>SUM(E17:G17)</f>
        <v>1</v>
      </c>
      <c r="J17" s="152"/>
      <c r="L17" s="193"/>
      <c r="M17" s="195" t="s">
        <v>195</v>
      </c>
      <c r="N17" s="151"/>
      <c r="O17" s="150"/>
      <c r="P17" s="150">
        <f t="shared" ref="P17:V17" si="1">+$Q$58*P16+$Q$57*SUMIF($P$41:$W$41,P$15,$P$54:$W$54)/$Y$54</f>
        <v>1.4739767588807686E-2</v>
      </c>
      <c r="Q17" s="150">
        <f t="shared" si="1"/>
        <v>0.2728292468282289</v>
      </c>
      <c r="R17" s="150">
        <f t="shared" si="1"/>
        <v>7.7386335360771719E-2</v>
      </c>
      <c r="S17" s="150">
        <f t="shared" si="1"/>
        <v>0.13953858963667157</v>
      </c>
      <c r="T17" s="150">
        <f t="shared" si="1"/>
        <v>0.43947639583224984</v>
      </c>
      <c r="U17" s="150">
        <f t="shared" si="1"/>
        <v>5.5791821637744876E-2</v>
      </c>
      <c r="V17" s="150">
        <f t="shared" si="1"/>
        <v>2.3784311552545016E-4</v>
      </c>
      <c r="W17" s="156">
        <f>SUM(P17:V17)</f>
        <v>1</v>
      </c>
      <c r="X17" s="151"/>
      <c r="Y17" s="151"/>
      <c r="Z17" s="152"/>
    </row>
    <row r="18" spans="1:26">
      <c r="B18" s="157"/>
      <c r="C18" s="158"/>
      <c r="D18" s="158"/>
      <c r="E18" s="158"/>
      <c r="F18" s="158"/>
      <c r="G18" s="158"/>
      <c r="H18" s="158"/>
      <c r="I18" s="158"/>
      <c r="J18" s="159"/>
      <c r="L18" s="196"/>
      <c r="M18" s="197"/>
      <c r="N18" s="158"/>
      <c r="O18" s="158"/>
      <c r="P18" s="158"/>
      <c r="Q18" s="158"/>
      <c r="R18" s="158"/>
      <c r="S18" s="158"/>
      <c r="T18" s="158"/>
      <c r="U18" s="158"/>
      <c r="V18" s="158"/>
      <c r="W18" s="158"/>
      <c r="X18" s="158"/>
      <c r="Y18" s="158"/>
      <c r="Z18" s="159"/>
    </row>
    <row r="20" spans="1:26">
      <c r="B20" s="160" t="s">
        <v>178</v>
      </c>
      <c r="C20" s="161"/>
      <c r="D20" s="161"/>
      <c r="E20" s="161"/>
      <c r="F20" s="161"/>
      <c r="G20" s="161"/>
      <c r="H20" s="161"/>
      <c r="I20" s="161"/>
      <c r="J20" s="162"/>
      <c r="L20" s="160" t="s">
        <v>196</v>
      </c>
      <c r="M20" s="198"/>
      <c r="N20" s="161"/>
      <c r="O20" s="161"/>
      <c r="P20" s="161"/>
      <c r="Q20" s="161"/>
      <c r="R20" s="161"/>
      <c r="S20" s="161"/>
      <c r="T20" s="161"/>
      <c r="U20" s="161"/>
      <c r="V20" s="161"/>
      <c r="W20" s="161"/>
      <c r="X20" s="161"/>
      <c r="Y20" s="161"/>
      <c r="Z20" s="162"/>
    </row>
    <row r="21" spans="1:26">
      <c r="B21" s="163"/>
      <c r="C21" s="151"/>
      <c r="D21" s="151"/>
      <c r="E21" s="151"/>
      <c r="F21" s="151"/>
      <c r="G21" s="151"/>
      <c r="H21" s="151"/>
      <c r="I21" s="151"/>
      <c r="J21" s="152"/>
      <c r="L21" s="163"/>
      <c r="M21" s="151"/>
      <c r="N21" s="151"/>
      <c r="O21" s="151"/>
      <c r="P21" s="151"/>
      <c r="Q21" s="151"/>
      <c r="R21" s="151"/>
      <c r="S21" s="151"/>
      <c r="T21" s="151"/>
      <c r="U21" s="151"/>
      <c r="V21" s="151"/>
      <c r="W21" s="151"/>
      <c r="X21" s="151"/>
      <c r="Y21" s="151"/>
      <c r="Z21" s="152"/>
    </row>
    <row r="22" spans="1:26">
      <c r="B22" s="149" t="s">
        <v>179</v>
      </c>
      <c r="C22" s="164"/>
      <c r="D22" s="164"/>
      <c r="E22" s="164"/>
      <c r="F22" s="164"/>
      <c r="G22" s="164"/>
      <c r="H22" s="151"/>
      <c r="I22" s="151"/>
      <c r="J22" s="152"/>
      <c r="L22" s="163"/>
      <c r="M22" s="194" t="s">
        <v>179</v>
      </c>
      <c r="N22" s="164"/>
      <c r="O22" s="164"/>
      <c r="P22" s="164"/>
      <c r="Q22" s="164"/>
      <c r="R22" s="164"/>
      <c r="S22" s="164"/>
      <c r="T22" s="164"/>
      <c r="U22" s="164"/>
      <c r="V22" s="164"/>
      <c r="W22" s="151"/>
      <c r="X22" s="151"/>
      <c r="Y22" s="151"/>
      <c r="Z22" s="152"/>
    </row>
    <row r="23" spans="1:26">
      <c r="B23" s="165"/>
      <c r="C23" s="151"/>
      <c r="D23" s="151"/>
      <c r="E23" s="166" t="s">
        <v>180</v>
      </c>
      <c r="F23" s="166" t="s">
        <v>180</v>
      </c>
      <c r="G23" s="166" t="s">
        <v>180</v>
      </c>
      <c r="H23" s="166"/>
      <c r="I23" s="151"/>
      <c r="J23" s="152"/>
      <c r="L23" s="163"/>
      <c r="M23" s="179"/>
      <c r="N23" s="151"/>
      <c r="O23" s="151"/>
      <c r="P23" s="166" t="s">
        <v>180</v>
      </c>
      <c r="Q23" s="166" t="s">
        <v>180</v>
      </c>
      <c r="R23" s="166" t="s">
        <v>180</v>
      </c>
      <c r="S23" s="166" t="s">
        <v>180</v>
      </c>
      <c r="T23" s="166" t="s">
        <v>197</v>
      </c>
      <c r="U23" s="166" t="s">
        <v>197</v>
      </c>
      <c r="V23" s="166" t="s">
        <v>197</v>
      </c>
      <c r="W23" s="166" t="s">
        <v>197</v>
      </c>
      <c r="X23" s="166"/>
      <c r="Y23" s="151"/>
      <c r="Z23" s="152"/>
    </row>
    <row r="24" spans="1:26">
      <c r="A24" s="148"/>
      <c r="B24" s="167" t="s">
        <v>181</v>
      </c>
      <c r="C24" s="151"/>
      <c r="D24" s="151"/>
      <c r="E24" s="168" t="s">
        <v>172</v>
      </c>
      <c r="F24" s="168" t="s">
        <v>173</v>
      </c>
      <c r="G24" s="168" t="s">
        <v>174</v>
      </c>
      <c r="H24" s="151"/>
      <c r="I24" s="168" t="s">
        <v>175</v>
      </c>
      <c r="J24" s="152"/>
      <c r="L24" s="193"/>
      <c r="M24" s="168" t="s">
        <v>181</v>
      </c>
      <c r="N24" s="151"/>
      <c r="O24" s="151"/>
      <c r="P24" s="168" t="s">
        <v>172</v>
      </c>
      <c r="Q24" s="168" t="s">
        <v>173</v>
      </c>
      <c r="R24" s="168" t="s">
        <v>174</v>
      </c>
      <c r="S24" s="168" t="s">
        <v>190</v>
      </c>
      <c r="T24" s="168" t="s">
        <v>191</v>
      </c>
      <c r="U24" s="168" t="s">
        <v>192</v>
      </c>
      <c r="V24" s="168" t="s">
        <v>190</v>
      </c>
      <c r="W24" s="168" t="s">
        <v>193</v>
      </c>
      <c r="X24" s="151"/>
      <c r="Y24" s="166" t="s">
        <v>175</v>
      </c>
      <c r="Z24" s="152"/>
    </row>
    <row r="25" spans="1:26">
      <c r="A25" s="148"/>
      <c r="B25" s="169">
        <v>44927</v>
      </c>
      <c r="C25" s="151"/>
      <c r="D25" s="151"/>
      <c r="E25" s="170">
        <v>81541.146332999924</v>
      </c>
      <c r="F25" s="170">
        <v>1456875.6017640003</v>
      </c>
      <c r="G25" s="170">
        <v>447898.52906999981</v>
      </c>
      <c r="H25" s="151"/>
      <c r="I25" s="171">
        <f t="shared" ref="I25:I36" si="2">SUM(E25:G25)</f>
        <v>1986315.2771669999</v>
      </c>
      <c r="J25" s="152"/>
      <c r="L25" s="193"/>
      <c r="M25" s="206">
        <v>44927</v>
      </c>
      <c r="N25" s="151"/>
      <c r="O25" s="151"/>
      <c r="P25" s="171">
        <v>81541.146332999924</v>
      </c>
      <c r="Q25" s="171">
        <v>1456875.6017640003</v>
      </c>
      <c r="R25" s="171">
        <v>447898.52906999981</v>
      </c>
      <c r="S25" s="171">
        <v>761729.46039799927</v>
      </c>
      <c r="T25" s="171">
        <v>2312608.730495004</v>
      </c>
      <c r="U25" s="171">
        <v>303538.00848699984</v>
      </c>
      <c r="V25" s="171">
        <v>104536.98493399998</v>
      </c>
      <c r="W25" s="171">
        <v>2195.8585410000014</v>
      </c>
      <c r="X25" s="172"/>
      <c r="Y25" s="176">
        <f t="shared" ref="Y25:Y36" si="3">SUM(P25:W25)</f>
        <v>5470924.3200220037</v>
      </c>
      <c r="Z25" s="152"/>
    </row>
    <row r="26" spans="1:26">
      <c r="A26" s="148"/>
      <c r="B26" s="169">
        <v>44958</v>
      </c>
      <c r="C26" s="151"/>
      <c r="D26" s="151"/>
      <c r="E26" s="170">
        <v>72614.325971000027</v>
      </c>
      <c r="F26" s="170">
        <v>1318549.5954460003</v>
      </c>
      <c r="G26" s="170">
        <v>381274.93786200014</v>
      </c>
      <c r="H26" s="151"/>
      <c r="I26" s="171">
        <f t="shared" si="2"/>
        <v>1772438.8592790007</v>
      </c>
      <c r="J26" s="152"/>
      <c r="L26" s="193"/>
      <c r="M26" s="206">
        <v>44958</v>
      </c>
      <c r="N26" s="151"/>
      <c r="O26" s="151"/>
      <c r="P26" s="171">
        <v>72614.325971000027</v>
      </c>
      <c r="Q26" s="171">
        <v>1318549.5954460003</v>
      </c>
      <c r="R26" s="171">
        <v>381274.93786200014</v>
      </c>
      <c r="S26" s="171">
        <v>673617.02684900025</v>
      </c>
      <c r="T26" s="171">
        <v>2089476.4708990001</v>
      </c>
      <c r="U26" s="171">
        <v>284568.11155000009</v>
      </c>
      <c r="V26" s="171">
        <v>98866.059840999937</v>
      </c>
      <c r="W26" s="171">
        <v>1363.6735190000072</v>
      </c>
      <c r="X26" s="172"/>
      <c r="Y26" s="171">
        <f t="shared" si="3"/>
        <v>4920330.2019370012</v>
      </c>
      <c r="Z26" s="152"/>
    </row>
    <row r="27" spans="1:26">
      <c r="A27" s="148"/>
      <c r="B27" s="169">
        <v>44986</v>
      </c>
      <c r="C27" s="151"/>
      <c r="D27" s="151"/>
      <c r="E27" s="170">
        <v>80624.123626000015</v>
      </c>
      <c r="F27" s="170">
        <v>1398954.9007660006</v>
      </c>
      <c r="G27" s="170">
        <v>375197.70555900026</v>
      </c>
      <c r="H27" s="151"/>
      <c r="I27" s="171">
        <f t="shared" si="2"/>
        <v>1854776.7299510008</v>
      </c>
      <c r="J27" s="152"/>
      <c r="L27" s="193"/>
      <c r="M27" s="206">
        <v>44986</v>
      </c>
      <c r="N27" s="151"/>
      <c r="O27" s="151"/>
      <c r="P27" s="171">
        <v>80624.123626000015</v>
      </c>
      <c r="Q27" s="171">
        <v>1398954.9007660006</v>
      </c>
      <c r="R27" s="171">
        <v>375197.70555900026</v>
      </c>
      <c r="S27" s="171">
        <v>712858.71461900033</v>
      </c>
      <c r="T27" s="171">
        <v>2163667.9031209992</v>
      </c>
      <c r="U27" s="171">
        <v>294801.88137500011</v>
      </c>
      <c r="V27" s="171">
        <v>107996.95562400008</v>
      </c>
      <c r="W27" s="171">
        <v>1141.5334450000009</v>
      </c>
      <c r="X27" s="172"/>
      <c r="Y27" s="171">
        <f t="shared" si="3"/>
        <v>5135243.7181350002</v>
      </c>
      <c r="Z27" s="152"/>
    </row>
    <row r="28" spans="1:26">
      <c r="A28" s="148"/>
      <c r="B28" s="169">
        <v>45017</v>
      </c>
      <c r="C28" s="151"/>
      <c r="D28" s="151"/>
      <c r="E28" s="170">
        <v>68358.301630999922</v>
      </c>
      <c r="F28" s="170">
        <v>1192240.8597380009</v>
      </c>
      <c r="G28" s="170">
        <v>309259.78108600026</v>
      </c>
      <c r="H28" s="172"/>
      <c r="I28" s="171">
        <f t="shared" si="2"/>
        <v>1569858.9424550012</v>
      </c>
      <c r="J28" s="152"/>
      <c r="K28" s="173"/>
      <c r="L28" s="193"/>
      <c r="M28" s="206">
        <v>45017</v>
      </c>
      <c r="N28" s="151"/>
      <c r="O28" s="151"/>
      <c r="P28" s="171">
        <v>68358.301630999922</v>
      </c>
      <c r="Q28" s="171">
        <v>1192240.8597380009</v>
      </c>
      <c r="R28" s="171">
        <v>309259.78108600026</v>
      </c>
      <c r="S28" s="171">
        <v>670565.50561799982</v>
      </c>
      <c r="T28" s="171">
        <v>1961099.385404997</v>
      </c>
      <c r="U28" s="171">
        <v>252861.22888399987</v>
      </c>
      <c r="V28" s="171">
        <v>98710.355151999887</v>
      </c>
      <c r="W28" s="171">
        <v>1372.004743999998</v>
      </c>
      <c r="X28" s="172"/>
      <c r="Y28" s="171">
        <f t="shared" si="3"/>
        <v>4554467.422257998</v>
      </c>
      <c r="Z28" s="152"/>
    </row>
    <row r="29" spans="1:26">
      <c r="A29" s="148"/>
      <c r="B29" s="169">
        <v>45047</v>
      </c>
      <c r="C29" s="151"/>
      <c r="D29" s="151"/>
      <c r="E29" s="170">
        <v>69109.363507000089</v>
      </c>
      <c r="F29" s="170">
        <v>1138547.5124279999</v>
      </c>
      <c r="G29" s="170">
        <v>301253.78769899998</v>
      </c>
      <c r="H29" s="172"/>
      <c r="I29" s="171">
        <f t="shared" si="2"/>
        <v>1508910.6636339999</v>
      </c>
      <c r="J29" s="152"/>
      <c r="K29" s="173"/>
      <c r="L29" s="193"/>
      <c r="M29" s="206">
        <v>45047</v>
      </c>
      <c r="N29" s="151"/>
      <c r="O29" s="151"/>
      <c r="P29" s="171">
        <v>69109.363507000089</v>
      </c>
      <c r="Q29" s="171">
        <v>1138547.5124279999</v>
      </c>
      <c r="R29" s="171">
        <v>301253.78769899998</v>
      </c>
      <c r="S29" s="171">
        <v>656441.22672799998</v>
      </c>
      <c r="T29" s="171">
        <v>2057308.4315389986</v>
      </c>
      <c r="U29" s="171">
        <v>273264.16380499996</v>
      </c>
      <c r="V29" s="171">
        <v>99724.536702999991</v>
      </c>
      <c r="W29" s="171">
        <v>793.20805200000177</v>
      </c>
      <c r="X29" s="172"/>
      <c r="Y29" s="171">
        <f t="shared" si="3"/>
        <v>4596442.2304609986</v>
      </c>
      <c r="Z29" s="152"/>
    </row>
    <row r="30" spans="1:26">
      <c r="A30" s="148"/>
      <c r="B30" s="169">
        <v>45078</v>
      </c>
      <c r="C30" s="151"/>
      <c r="D30" s="151"/>
      <c r="E30" s="170">
        <v>64613.620559999974</v>
      </c>
      <c r="F30" s="170">
        <v>1164604.9691969985</v>
      </c>
      <c r="G30" s="170">
        <v>322592.90385500004</v>
      </c>
      <c r="H30" s="172"/>
      <c r="I30" s="171">
        <f t="shared" si="2"/>
        <v>1551811.4936119984</v>
      </c>
      <c r="J30" s="152"/>
      <c r="K30" s="173"/>
      <c r="L30" s="193"/>
      <c r="M30" s="206">
        <v>45078</v>
      </c>
      <c r="N30" s="151"/>
      <c r="O30" s="151"/>
      <c r="P30" s="171">
        <v>64613.620559999974</v>
      </c>
      <c r="Q30" s="171">
        <v>1164604.9691969985</v>
      </c>
      <c r="R30" s="171">
        <v>322592.90385500004</v>
      </c>
      <c r="S30" s="171">
        <v>638953.79503200017</v>
      </c>
      <c r="T30" s="171">
        <v>2071697.5466460011</v>
      </c>
      <c r="U30" s="171">
        <v>368186.26319500024</v>
      </c>
      <c r="V30" s="171">
        <v>95602.975192000056</v>
      </c>
      <c r="W30" s="171">
        <v>804.22078200000396</v>
      </c>
      <c r="X30" s="172"/>
      <c r="Y30" s="171">
        <f t="shared" si="3"/>
        <v>4727056.2944590002</v>
      </c>
      <c r="Z30" s="152"/>
    </row>
    <row r="31" spans="1:26">
      <c r="A31" s="148"/>
      <c r="B31" s="169">
        <v>45108</v>
      </c>
      <c r="C31" s="151"/>
      <c r="D31" s="151"/>
      <c r="E31" s="170">
        <v>81919.331597000171</v>
      </c>
      <c r="F31" s="170">
        <v>1363080.5607349991</v>
      </c>
      <c r="G31" s="170">
        <v>381876.0001100006</v>
      </c>
      <c r="H31" s="172"/>
      <c r="I31" s="171">
        <f t="shared" si="2"/>
        <v>1826875.8924419999</v>
      </c>
      <c r="J31" s="152"/>
      <c r="K31" s="173"/>
      <c r="L31" s="193"/>
      <c r="M31" s="206">
        <v>45108</v>
      </c>
      <c r="N31" s="151"/>
      <c r="O31" s="151"/>
      <c r="P31" s="171">
        <v>81919.331597000171</v>
      </c>
      <c r="Q31" s="171">
        <v>1363080.5607349991</v>
      </c>
      <c r="R31" s="171">
        <v>381876.0001100006</v>
      </c>
      <c r="S31" s="171">
        <v>697413.05305299978</v>
      </c>
      <c r="T31" s="171">
        <v>2868671.4508829978</v>
      </c>
      <c r="U31" s="171">
        <v>481081.98883599933</v>
      </c>
      <c r="V31" s="171">
        <v>95816.191428000151</v>
      </c>
      <c r="W31" s="171">
        <v>1331.6634930000037</v>
      </c>
      <c r="X31" s="172"/>
      <c r="Y31" s="171">
        <f t="shared" si="3"/>
        <v>5971190.2401349973</v>
      </c>
      <c r="Z31" s="152"/>
    </row>
    <row r="32" spans="1:26">
      <c r="A32" s="148"/>
      <c r="B32" s="169">
        <v>45139</v>
      </c>
      <c r="C32" s="151"/>
      <c r="D32" s="151"/>
      <c r="E32" s="170">
        <v>69067.92586800002</v>
      </c>
      <c r="F32" s="170">
        <v>1376059.573891002</v>
      </c>
      <c r="G32" s="170">
        <v>368153.68218399992</v>
      </c>
      <c r="H32" s="172"/>
      <c r="I32" s="171">
        <f t="shared" si="2"/>
        <v>1813281.1819430022</v>
      </c>
      <c r="J32" s="152"/>
      <c r="K32" s="173"/>
      <c r="L32" s="193"/>
      <c r="M32" s="206">
        <v>45139</v>
      </c>
      <c r="N32" s="151"/>
      <c r="O32" s="151"/>
      <c r="P32" s="171">
        <v>69067.92586800002</v>
      </c>
      <c r="Q32" s="171">
        <v>1376059.573891002</v>
      </c>
      <c r="R32" s="171">
        <v>368153.68218399992</v>
      </c>
      <c r="S32" s="171">
        <v>701391.40490500012</v>
      </c>
      <c r="T32" s="171">
        <v>2673227.5545332511</v>
      </c>
      <c r="U32" s="171">
        <v>318522.51964299992</v>
      </c>
      <c r="V32" s="171">
        <v>91284.948278000084</v>
      </c>
      <c r="W32" s="171">
        <v>1155.8915749999978</v>
      </c>
      <c r="X32" s="172"/>
      <c r="Y32" s="171">
        <f t="shared" si="3"/>
        <v>5598863.5008772537</v>
      </c>
      <c r="Z32" s="152"/>
    </row>
    <row r="33" spans="1:26">
      <c r="A33" s="148"/>
      <c r="B33" s="169">
        <v>45170</v>
      </c>
      <c r="C33" s="151"/>
      <c r="D33" s="151"/>
      <c r="E33" s="170">
        <v>53028.425225000101</v>
      </c>
      <c r="F33" s="170">
        <v>1117274.6628220011</v>
      </c>
      <c r="G33" s="170">
        <v>313610.63747100055</v>
      </c>
      <c r="H33" s="172"/>
      <c r="I33" s="171">
        <f t="shared" si="2"/>
        <v>1483913.7255180017</v>
      </c>
      <c r="J33" s="152"/>
      <c r="K33" s="173"/>
      <c r="L33" s="193"/>
      <c r="M33" s="206">
        <v>45170</v>
      </c>
      <c r="N33" s="151"/>
      <c r="O33" s="151"/>
      <c r="P33" s="171">
        <v>53028.425225000101</v>
      </c>
      <c r="Q33" s="171">
        <v>1117274.6628220011</v>
      </c>
      <c r="R33" s="171">
        <v>313610.63747100055</v>
      </c>
      <c r="S33" s="171">
        <v>649821.99604200036</v>
      </c>
      <c r="T33" s="171">
        <v>2153964.6863410021</v>
      </c>
      <c r="U33" s="171">
        <v>285199.32847299997</v>
      </c>
      <c r="V33" s="171">
        <v>95320.988855000032</v>
      </c>
      <c r="W33" s="171">
        <v>838.61651999999958</v>
      </c>
      <c r="X33" s="172"/>
      <c r="Y33" s="171">
        <f t="shared" si="3"/>
        <v>4669059.3417490032</v>
      </c>
      <c r="Z33" s="152"/>
    </row>
    <row r="34" spans="1:26">
      <c r="A34" s="148"/>
      <c r="B34" s="169">
        <v>45200</v>
      </c>
      <c r="C34" s="151"/>
      <c r="D34" s="151"/>
      <c r="E34" s="170">
        <v>59888.091701999954</v>
      </c>
      <c r="F34" s="170">
        <v>1192045.857662</v>
      </c>
      <c r="G34" s="170">
        <v>324091.29506400018</v>
      </c>
      <c r="H34" s="172"/>
      <c r="I34" s="171">
        <f t="shared" si="2"/>
        <v>1576025.2444280002</v>
      </c>
      <c r="J34" s="152"/>
      <c r="K34" s="173"/>
      <c r="L34" s="193"/>
      <c r="M34" s="206">
        <v>45200</v>
      </c>
      <c r="N34" s="151"/>
      <c r="O34" s="151"/>
      <c r="P34" s="171">
        <v>59888.091701999954</v>
      </c>
      <c r="Q34" s="171">
        <v>1192045.857662</v>
      </c>
      <c r="R34" s="171">
        <v>324091.29506400018</v>
      </c>
      <c r="S34" s="171">
        <v>692587.38649599999</v>
      </c>
      <c r="T34" s="171">
        <v>2030356.5921980003</v>
      </c>
      <c r="U34" s="171">
        <v>258137.38654600011</v>
      </c>
      <c r="V34" s="171">
        <v>101118.29407100004</v>
      </c>
      <c r="W34" s="171">
        <v>853.03898499999923</v>
      </c>
      <c r="X34" s="172"/>
      <c r="Y34" s="171">
        <f t="shared" si="3"/>
        <v>4659077.9427240007</v>
      </c>
      <c r="Z34" s="152"/>
    </row>
    <row r="35" spans="1:26">
      <c r="A35" s="148"/>
      <c r="B35" s="169">
        <v>45231</v>
      </c>
      <c r="C35" s="151"/>
      <c r="D35" s="151"/>
      <c r="E35" s="170">
        <v>67418.547031999988</v>
      </c>
      <c r="F35" s="170">
        <v>1302262.0741970008</v>
      </c>
      <c r="G35" s="170">
        <v>392824.55465999973</v>
      </c>
      <c r="H35" s="172"/>
      <c r="I35" s="171">
        <f t="shared" si="2"/>
        <v>1762505.1758890005</v>
      </c>
      <c r="J35" s="152"/>
      <c r="K35" s="173"/>
      <c r="L35" s="193"/>
      <c r="M35" s="206">
        <v>45231</v>
      </c>
      <c r="N35" s="151"/>
      <c r="O35" s="151"/>
      <c r="P35" s="171">
        <v>67418.547031999988</v>
      </c>
      <c r="Q35" s="171">
        <v>1302262.0741970008</v>
      </c>
      <c r="R35" s="171">
        <v>392824.55465999973</v>
      </c>
      <c r="S35" s="171">
        <v>699882.29303500056</v>
      </c>
      <c r="T35" s="171">
        <v>2067431.8177870009</v>
      </c>
      <c r="U35" s="171">
        <v>221546.48148199994</v>
      </c>
      <c r="V35" s="171">
        <v>101710.64891699994</v>
      </c>
      <c r="W35" s="171">
        <v>970.90258499999982</v>
      </c>
      <c r="X35" s="172"/>
      <c r="Y35" s="171">
        <f t="shared" si="3"/>
        <v>4854047.3196950015</v>
      </c>
      <c r="Z35" s="152"/>
    </row>
    <row r="36" spans="1:26">
      <c r="A36" s="148"/>
      <c r="B36" s="207">
        <v>45261</v>
      </c>
      <c r="C36" s="151"/>
      <c r="D36" s="151"/>
      <c r="E36" s="170">
        <v>74920.165449999971</v>
      </c>
      <c r="F36" s="170">
        <v>1388844.6741489994</v>
      </c>
      <c r="G36" s="170">
        <v>421679.9151380001</v>
      </c>
      <c r="H36" s="172"/>
      <c r="I36" s="174">
        <f t="shared" si="2"/>
        <v>1885444.7547369995</v>
      </c>
      <c r="J36" s="152"/>
      <c r="K36" s="173"/>
      <c r="L36" s="193"/>
      <c r="M36" s="225">
        <v>45261</v>
      </c>
      <c r="N36" s="151"/>
      <c r="O36" s="151"/>
      <c r="P36" s="171">
        <v>74920.165449999971</v>
      </c>
      <c r="Q36" s="171">
        <v>1388844.6741489994</v>
      </c>
      <c r="R36" s="171">
        <v>421679.9151380001</v>
      </c>
      <c r="S36" s="171">
        <v>746682.61270600057</v>
      </c>
      <c r="T36" s="171">
        <v>2264474.5041339998</v>
      </c>
      <c r="U36" s="171">
        <v>245709.92402199999</v>
      </c>
      <c r="V36" s="171">
        <v>106197.78226600001</v>
      </c>
      <c r="W36" s="171">
        <v>1126.5575439999993</v>
      </c>
      <c r="X36" s="172"/>
      <c r="Y36" s="174">
        <f t="shared" si="3"/>
        <v>5249636.1354090013</v>
      </c>
      <c r="Z36" s="152"/>
    </row>
    <row r="37" spans="1:26">
      <c r="A37" s="148"/>
      <c r="B37" s="175" t="s">
        <v>79</v>
      </c>
      <c r="C37" s="151"/>
      <c r="D37" s="151"/>
      <c r="E37" s="176">
        <f>SUM(E25:E36)</f>
        <v>843103.36850200023</v>
      </c>
      <c r="F37" s="176">
        <f t="shared" ref="F37:G37" si="4">SUM(F25:F36)</f>
        <v>15409340.842795003</v>
      </c>
      <c r="G37" s="176">
        <f t="shared" si="4"/>
        <v>4339713.7297580009</v>
      </c>
      <c r="H37" s="172"/>
      <c r="I37" s="171">
        <f>SUM(I25:I36)</f>
        <v>20592157.941055004</v>
      </c>
      <c r="J37" s="152"/>
      <c r="L37" s="193"/>
      <c r="M37" s="166" t="s">
        <v>79</v>
      </c>
      <c r="N37" s="151"/>
      <c r="O37" s="151"/>
      <c r="P37" s="176">
        <f t="shared" ref="P37:W37" si="5">SUM(P25:P36)</f>
        <v>843103.36850200023</v>
      </c>
      <c r="Q37" s="176">
        <f t="shared" si="5"/>
        <v>15409340.842795003</v>
      </c>
      <c r="R37" s="176">
        <f t="shared" si="5"/>
        <v>4339713.7297580009</v>
      </c>
      <c r="S37" s="176">
        <f t="shared" si="5"/>
        <v>8301944.4754810017</v>
      </c>
      <c r="T37" s="176">
        <f t="shared" si="5"/>
        <v>26713985.073981248</v>
      </c>
      <c r="U37" s="176">
        <f t="shared" si="5"/>
        <v>3587417.2862979989</v>
      </c>
      <c r="V37" s="176">
        <f t="shared" si="5"/>
        <v>1196886.7212610003</v>
      </c>
      <c r="W37" s="176">
        <f t="shared" si="5"/>
        <v>13947.169785000013</v>
      </c>
      <c r="X37" s="172"/>
      <c r="Y37" s="176">
        <f>SUM(Y25:Y36)</f>
        <v>60406338.667861268</v>
      </c>
      <c r="Z37" s="152"/>
    </row>
    <row r="38" spans="1:26">
      <c r="A38" s="148"/>
      <c r="B38" s="163"/>
      <c r="C38" s="151"/>
      <c r="D38" s="151"/>
      <c r="E38" s="177"/>
      <c r="F38" s="177"/>
      <c r="G38" s="177"/>
      <c r="H38" s="151"/>
      <c r="I38" s="177"/>
      <c r="J38" s="152"/>
      <c r="L38" s="193"/>
      <c r="M38" s="151"/>
      <c r="N38" s="151"/>
      <c r="O38" s="151"/>
      <c r="P38" s="177"/>
      <c r="Q38" s="177"/>
      <c r="R38" s="177"/>
      <c r="S38" s="177"/>
      <c r="T38" s="200"/>
      <c r="U38" s="177"/>
      <c r="V38" s="177"/>
      <c r="W38" s="177"/>
      <c r="X38" s="151"/>
      <c r="Y38" s="177"/>
      <c r="Z38" s="152"/>
    </row>
    <row r="39" spans="1:26">
      <c r="B39" s="149" t="s">
        <v>182</v>
      </c>
      <c r="C39" s="178"/>
      <c r="D39" s="178"/>
      <c r="E39" s="178"/>
      <c r="F39" s="178"/>
      <c r="G39" s="178"/>
      <c r="H39" s="151"/>
      <c r="I39" s="151"/>
      <c r="J39" s="152"/>
      <c r="L39" s="163"/>
      <c r="M39" s="194" t="s">
        <v>182</v>
      </c>
      <c r="N39" s="178"/>
      <c r="O39" s="178"/>
      <c r="P39" s="178"/>
      <c r="Q39" s="178"/>
      <c r="R39" s="178"/>
      <c r="S39" s="178"/>
      <c r="T39" s="178"/>
      <c r="U39" s="178"/>
      <c r="V39" s="178"/>
      <c r="W39" s="151"/>
      <c r="X39" s="151"/>
      <c r="Y39" s="151"/>
      <c r="Z39" s="152"/>
    </row>
    <row r="40" spans="1:26">
      <c r="B40" s="165"/>
      <c r="C40" s="179"/>
      <c r="D40" s="179"/>
      <c r="E40" s="166" t="s">
        <v>180</v>
      </c>
      <c r="F40" s="166" t="s">
        <v>180</v>
      </c>
      <c r="G40" s="166" t="s">
        <v>180</v>
      </c>
      <c r="H40" s="151"/>
      <c r="I40" s="166"/>
      <c r="J40" s="152"/>
      <c r="L40" s="163"/>
      <c r="M40" s="179"/>
      <c r="N40" s="179"/>
      <c r="O40" s="179"/>
      <c r="P40" s="166" t="s">
        <v>180</v>
      </c>
      <c r="Q40" s="166" t="s">
        <v>180</v>
      </c>
      <c r="R40" s="166" t="s">
        <v>180</v>
      </c>
      <c r="S40" s="166" t="s">
        <v>180</v>
      </c>
      <c r="T40" s="166" t="s">
        <v>197</v>
      </c>
      <c r="U40" s="166" t="s">
        <v>197</v>
      </c>
      <c r="V40" s="166" t="s">
        <v>197</v>
      </c>
      <c r="W40" s="166" t="s">
        <v>197</v>
      </c>
      <c r="X40" s="151"/>
      <c r="Y40" s="166"/>
      <c r="Z40" s="152"/>
    </row>
    <row r="41" spans="1:26">
      <c r="B41" s="167" t="s">
        <v>181</v>
      </c>
      <c r="C41" s="168" t="s">
        <v>183</v>
      </c>
      <c r="D41" s="168" t="s">
        <v>184</v>
      </c>
      <c r="E41" s="168" t="s">
        <v>172</v>
      </c>
      <c r="F41" s="168" t="s">
        <v>173</v>
      </c>
      <c r="G41" s="168" t="s">
        <v>174</v>
      </c>
      <c r="H41" s="151"/>
      <c r="I41" s="168" t="s">
        <v>175</v>
      </c>
      <c r="J41" s="152"/>
      <c r="L41" s="163"/>
      <c r="M41" s="168" t="s">
        <v>181</v>
      </c>
      <c r="N41" s="168" t="s">
        <v>183</v>
      </c>
      <c r="O41" s="168" t="s">
        <v>184</v>
      </c>
      <c r="P41" s="168" t="s">
        <v>172</v>
      </c>
      <c r="Q41" s="168" t="s">
        <v>173</v>
      </c>
      <c r="R41" s="168" t="s">
        <v>174</v>
      </c>
      <c r="S41" s="168" t="s">
        <v>190</v>
      </c>
      <c r="T41" s="168" t="s">
        <v>191</v>
      </c>
      <c r="U41" s="168" t="s">
        <v>192</v>
      </c>
      <c r="V41" s="168" t="s">
        <v>190</v>
      </c>
      <c r="W41" s="168" t="s">
        <v>193</v>
      </c>
      <c r="X41" s="151"/>
      <c r="Y41" s="166" t="s">
        <v>175</v>
      </c>
      <c r="Z41" s="152"/>
    </row>
    <row r="42" spans="1:26">
      <c r="B42" s="180">
        <f>B25</f>
        <v>44927</v>
      </c>
      <c r="C42" s="166">
        <v>30</v>
      </c>
      <c r="D42" s="166">
        <v>8</v>
      </c>
      <c r="E42" s="170">
        <v>154.31096099999999</v>
      </c>
      <c r="F42" s="170">
        <v>2782.3097889999999</v>
      </c>
      <c r="G42" s="170">
        <v>844.02526499999999</v>
      </c>
      <c r="H42" s="170"/>
      <c r="I42" s="171">
        <f t="shared" ref="I42:I54" si="6">SUM(E42:G42)</f>
        <v>3780.6460150000003</v>
      </c>
      <c r="J42" s="152"/>
      <c r="L42" s="193"/>
      <c r="M42" s="201">
        <f>M25</f>
        <v>44927</v>
      </c>
      <c r="N42" s="202">
        <v>30</v>
      </c>
      <c r="O42" s="202">
        <v>9</v>
      </c>
      <c r="P42" s="171">
        <v>147.88224500000001</v>
      </c>
      <c r="Q42" s="171">
        <v>2746.371713</v>
      </c>
      <c r="R42" s="171">
        <v>806.89894600000002</v>
      </c>
      <c r="S42" s="171">
        <v>1102.422386</v>
      </c>
      <c r="T42" s="171">
        <v>3477.893943</v>
      </c>
      <c r="U42" s="171">
        <v>482.42015800000001</v>
      </c>
      <c r="V42" s="171">
        <v>153.00546</v>
      </c>
      <c r="W42" s="171">
        <v>3.2231679999999998</v>
      </c>
      <c r="X42" s="171"/>
      <c r="Y42" s="176">
        <f t="shared" ref="Y42:Y54" si="7">SUM(P42:W42)</f>
        <v>8920.1180190000014</v>
      </c>
      <c r="Z42" s="152"/>
    </row>
    <row r="43" spans="1:26">
      <c r="B43" s="180">
        <f t="shared" ref="B43:B53" si="8">B26</f>
        <v>44958</v>
      </c>
      <c r="C43" s="166">
        <v>24</v>
      </c>
      <c r="D43" s="166">
        <v>8</v>
      </c>
      <c r="E43" s="170">
        <v>144.219064</v>
      </c>
      <c r="F43" s="170">
        <v>2648.4835090000001</v>
      </c>
      <c r="G43" s="170">
        <v>838.10975199999996</v>
      </c>
      <c r="H43" s="151"/>
      <c r="I43" s="171">
        <f t="shared" si="6"/>
        <v>3630.8123249999999</v>
      </c>
      <c r="J43" s="152"/>
      <c r="L43" s="193"/>
      <c r="M43" s="201">
        <f t="shared" ref="M43:M53" si="9">M26</f>
        <v>44958</v>
      </c>
      <c r="N43" s="202">
        <v>2</v>
      </c>
      <c r="O43" s="202">
        <v>8</v>
      </c>
      <c r="P43" s="171">
        <v>143.404067</v>
      </c>
      <c r="Q43" s="171">
        <v>2606.19605</v>
      </c>
      <c r="R43" s="171">
        <v>778.61802599999999</v>
      </c>
      <c r="S43" s="171">
        <v>1046.3494370000001</v>
      </c>
      <c r="T43" s="171">
        <v>3451.7092350000003</v>
      </c>
      <c r="U43" s="171">
        <v>435.66512499999999</v>
      </c>
      <c r="V43" s="171">
        <v>151.01328799999999</v>
      </c>
      <c r="W43" s="171">
        <v>3.3082009999999995</v>
      </c>
      <c r="X43" s="172"/>
      <c r="Y43" s="171">
        <f t="shared" si="7"/>
        <v>8616.2634290000005</v>
      </c>
      <c r="Z43" s="152"/>
    </row>
    <row r="44" spans="1:26">
      <c r="B44" s="180">
        <f t="shared" si="8"/>
        <v>44986</v>
      </c>
      <c r="C44" s="166">
        <v>1</v>
      </c>
      <c r="D44" s="166">
        <v>8</v>
      </c>
      <c r="E44" s="170">
        <v>153.31908999999999</v>
      </c>
      <c r="F44" s="170">
        <v>2486.943573</v>
      </c>
      <c r="G44" s="170">
        <v>693.57760599999995</v>
      </c>
      <c r="H44" s="151"/>
      <c r="I44" s="171">
        <f t="shared" si="6"/>
        <v>3333.8402689999998</v>
      </c>
      <c r="J44" s="152"/>
      <c r="L44" s="193"/>
      <c r="M44" s="201">
        <f t="shared" si="9"/>
        <v>44986</v>
      </c>
      <c r="N44" s="202">
        <v>6</v>
      </c>
      <c r="O44" s="202">
        <v>8</v>
      </c>
      <c r="P44" s="171">
        <v>145.733428</v>
      </c>
      <c r="Q44" s="171">
        <v>2449.1737710000002</v>
      </c>
      <c r="R44" s="171">
        <v>622.09044300000005</v>
      </c>
      <c r="S44" s="171">
        <v>991.73934399999996</v>
      </c>
      <c r="T44" s="171">
        <v>3285.149034</v>
      </c>
      <c r="U44" s="171">
        <v>426.260402</v>
      </c>
      <c r="V44" s="171">
        <v>139.57965100000001</v>
      </c>
      <c r="W44" s="171">
        <v>1.6333520000000001</v>
      </c>
      <c r="X44" s="172"/>
      <c r="Y44" s="171">
        <f t="shared" si="7"/>
        <v>8061.3594249999996</v>
      </c>
      <c r="Z44" s="152"/>
    </row>
    <row r="45" spans="1:26">
      <c r="A45" s="148"/>
      <c r="B45" s="180">
        <f t="shared" si="8"/>
        <v>45017</v>
      </c>
      <c r="C45" s="166">
        <v>3</v>
      </c>
      <c r="D45" s="166">
        <v>8</v>
      </c>
      <c r="E45" s="170">
        <v>141.76102</v>
      </c>
      <c r="F45" s="170">
        <v>2331.4373110000001</v>
      </c>
      <c r="G45" s="170">
        <v>584.17177300000003</v>
      </c>
      <c r="H45" s="172"/>
      <c r="I45" s="171">
        <f t="shared" si="6"/>
        <v>3057.3701040000001</v>
      </c>
      <c r="J45" s="152"/>
      <c r="L45" s="193"/>
      <c r="M45" s="201">
        <f t="shared" si="9"/>
        <v>45017</v>
      </c>
      <c r="N45" s="202">
        <v>3</v>
      </c>
      <c r="O45" s="202">
        <v>9</v>
      </c>
      <c r="P45" s="171">
        <v>140.45899</v>
      </c>
      <c r="Q45" s="171">
        <v>2305.3126219999999</v>
      </c>
      <c r="R45" s="171">
        <v>576.87295900000004</v>
      </c>
      <c r="S45" s="171">
        <v>1016.37234</v>
      </c>
      <c r="T45" s="171">
        <v>3230.0349100000003</v>
      </c>
      <c r="U45" s="171">
        <v>351.59919200000002</v>
      </c>
      <c r="V45" s="171">
        <v>150.740354</v>
      </c>
      <c r="W45" s="171">
        <v>1.4715800000000001</v>
      </c>
      <c r="X45" s="172"/>
      <c r="Y45" s="171">
        <f t="shared" si="7"/>
        <v>7772.8629469999996</v>
      </c>
      <c r="Z45" s="152"/>
    </row>
    <row r="46" spans="1:26">
      <c r="A46" s="148"/>
      <c r="B46" s="180">
        <f t="shared" si="8"/>
        <v>45047</v>
      </c>
      <c r="C46" s="166">
        <v>17</v>
      </c>
      <c r="D46" s="166">
        <v>18</v>
      </c>
      <c r="E46" s="170">
        <v>117.264222</v>
      </c>
      <c r="F46" s="170">
        <v>2178.3758079999998</v>
      </c>
      <c r="G46" s="170">
        <v>568.05683299999998</v>
      </c>
      <c r="H46" s="172"/>
      <c r="I46" s="171">
        <f t="shared" si="6"/>
        <v>2863.6968629999997</v>
      </c>
      <c r="J46" s="152"/>
      <c r="L46" s="193"/>
      <c r="M46" s="201">
        <f t="shared" si="9"/>
        <v>45047</v>
      </c>
      <c r="N46" s="202">
        <v>19</v>
      </c>
      <c r="O46" s="202">
        <v>17</v>
      </c>
      <c r="P46" s="171">
        <v>117.900077</v>
      </c>
      <c r="Q46" s="171">
        <v>2058.4962930000002</v>
      </c>
      <c r="R46" s="171">
        <v>630.24372400000004</v>
      </c>
      <c r="S46" s="171">
        <v>920.56342199999995</v>
      </c>
      <c r="T46" s="171">
        <v>3520.3755729999998</v>
      </c>
      <c r="U46" s="171">
        <v>465.48205100000001</v>
      </c>
      <c r="V46" s="171">
        <v>135.60561200000001</v>
      </c>
      <c r="W46" s="171">
        <v>1.301112</v>
      </c>
      <c r="X46" s="172"/>
      <c r="Y46" s="171">
        <f t="shared" si="7"/>
        <v>7849.9678639999993</v>
      </c>
      <c r="Z46" s="152"/>
    </row>
    <row r="47" spans="1:26">
      <c r="A47" s="148"/>
      <c r="B47" s="180">
        <f t="shared" si="8"/>
        <v>45078</v>
      </c>
      <c r="C47" s="166">
        <v>30</v>
      </c>
      <c r="D47" s="166">
        <v>18</v>
      </c>
      <c r="E47" s="170">
        <v>134.583033</v>
      </c>
      <c r="F47" s="170">
        <v>2424.4585480000001</v>
      </c>
      <c r="G47" s="170">
        <v>706.96086400000002</v>
      </c>
      <c r="H47" s="172"/>
      <c r="I47" s="171">
        <f t="shared" si="6"/>
        <v>3266.0024450000001</v>
      </c>
      <c r="J47" s="152"/>
      <c r="L47" s="193"/>
      <c r="M47" s="201">
        <f t="shared" si="9"/>
        <v>45078</v>
      </c>
      <c r="N47" s="202">
        <v>30</v>
      </c>
      <c r="O47" s="202">
        <v>18</v>
      </c>
      <c r="P47" s="171">
        <v>134.583033</v>
      </c>
      <c r="Q47" s="171">
        <v>2424.4585480000001</v>
      </c>
      <c r="R47" s="171">
        <v>706.96086400000002</v>
      </c>
      <c r="S47" s="171">
        <v>945.62484700000005</v>
      </c>
      <c r="T47" s="171">
        <v>4106.1084600000004</v>
      </c>
      <c r="U47" s="171">
        <v>682.61954900000001</v>
      </c>
      <c r="V47" s="171">
        <v>134.10225700000001</v>
      </c>
      <c r="W47" s="171">
        <v>1.89188</v>
      </c>
      <c r="X47" s="172"/>
      <c r="Y47" s="171">
        <f t="shared" si="7"/>
        <v>9136.3494379999993</v>
      </c>
      <c r="Z47" s="152"/>
    </row>
    <row r="48" spans="1:26">
      <c r="A48" s="148"/>
      <c r="B48" s="180">
        <f t="shared" si="8"/>
        <v>45108</v>
      </c>
      <c r="C48" s="166">
        <v>19</v>
      </c>
      <c r="D48" s="166">
        <v>18</v>
      </c>
      <c r="E48" s="170">
        <v>134.82721799999999</v>
      </c>
      <c r="F48" s="170">
        <v>2597.766408</v>
      </c>
      <c r="G48" s="170">
        <v>723.44167900000002</v>
      </c>
      <c r="H48" s="172"/>
      <c r="I48" s="171">
        <f t="shared" si="6"/>
        <v>3456.0353049999999</v>
      </c>
      <c r="J48" s="152"/>
      <c r="L48" s="193"/>
      <c r="M48" s="201">
        <f t="shared" si="9"/>
        <v>45108</v>
      </c>
      <c r="N48" s="202">
        <v>21</v>
      </c>
      <c r="O48" s="202">
        <v>18</v>
      </c>
      <c r="P48" s="171">
        <v>134.965339</v>
      </c>
      <c r="Q48" s="171">
        <v>2499.587043</v>
      </c>
      <c r="R48" s="171">
        <v>737.14128400000004</v>
      </c>
      <c r="S48" s="171">
        <v>1029.4052469999999</v>
      </c>
      <c r="T48" s="171">
        <v>5173.2722460000005</v>
      </c>
      <c r="U48" s="171">
        <v>759.11941200000001</v>
      </c>
      <c r="V48" s="171">
        <v>126.772648</v>
      </c>
      <c r="W48" s="171">
        <v>2.5879849999999998</v>
      </c>
      <c r="X48" s="172"/>
      <c r="Y48" s="171">
        <f t="shared" si="7"/>
        <v>10462.851204000001</v>
      </c>
      <c r="Z48" s="152"/>
    </row>
    <row r="49" spans="1:26">
      <c r="A49" s="148"/>
      <c r="B49" s="180">
        <f t="shared" si="8"/>
        <v>45139</v>
      </c>
      <c r="C49" s="166">
        <v>14</v>
      </c>
      <c r="D49" s="166">
        <v>18</v>
      </c>
      <c r="E49" s="170">
        <v>143.33444399999999</v>
      </c>
      <c r="F49" s="170">
        <v>2924.3775310000001</v>
      </c>
      <c r="G49" s="170">
        <v>780.43295799999999</v>
      </c>
      <c r="H49" s="172"/>
      <c r="I49" s="171">
        <f t="shared" si="6"/>
        <v>3848.144933</v>
      </c>
      <c r="J49" s="152"/>
      <c r="L49" s="193"/>
      <c r="M49" s="201">
        <f t="shared" si="9"/>
        <v>45139</v>
      </c>
      <c r="N49" s="202">
        <v>15</v>
      </c>
      <c r="O49" s="202">
        <v>17</v>
      </c>
      <c r="P49" s="171">
        <v>140.24251100000001</v>
      </c>
      <c r="Q49" s="171">
        <v>2889.605779</v>
      </c>
      <c r="R49" s="171">
        <v>807.31428400000004</v>
      </c>
      <c r="S49" s="171">
        <v>1086.7685939999999</v>
      </c>
      <c r="T49" s="171">
        <v>5213.4041117500001</v>
      </c>
      <c r="U49" s="171">
        <v>508.50829499999998</v>
      </c>
      <c r="V49" s="171">
        <v>136.07417599999999</v>
      </c>
      <c r="W49" s="171">
        <v>2.6488499999999999</v>
      </c>
      <c r="X49" s="172"/>
      <c r="Y49" s="171">
        <f t="shared" si="7"/>
        <v>10784.56660075</v>
      </c>
      <c r="Z49" s="152"/>
    </row>
    <row r="50" spans="1:26">
      <c r="A50" s="148"/>
      <c r="B50" s="180">
        <f t="shared" si="8"/>
        <v>45170</v>
      </c>
      <c r="C50" s="166">
        <v>15</v>
      </c>
      <c r="D50" s="166">
        <v>18</v>
      </c>
      <c r="E50" s="170">
        <v>100.232996</v>
      </c>
      <c r="F50" s="170">
        <v>2260.497433</v>
      </c>
      <c r="G50" s="170">
        <v>622.73999000000003</v>
      </c>
      <c r="H50" s="172"/>
      <c r="I50" s="171">
        <f t="shared" si="6"/>
        <v>2983.4704190000002</v>
      </c>
      <c r="J50" s="152"/>
      <c r="L50" s="193"/>
      <c r="M50" s="201">
        <f t="shared" si="9"/>
        <v>45170</v>
      </c>
      <c r="N50" s="202">
        <v>8</v>
      </c>
      <c r="O50" s="202">
        <v>17</v>
      </c>
      <c r="P50" s="171">
        <v>72.434389999999993</v>
      </c>
      <c r="Q50" s="171">
        <v>1958.7388989999999</v>
      </c>
      <c r="R50" s="171">
        <v>576.03102000000001</v>
      </c>
      <c r="S50" s="171">
        <v>979.47731299999998</v>
      </c>
      <c r="T50" s="171">
        <v>4329.8445760000004</v>
      </c>
      <c r="U50" s="171">
        <v>457.79144400000001</v>
      </c>
      <c r="V50" s="171">
        <v>136.32288700000001</v>
      </c>
      <c r="W50" s="171">
        <v>1.9192899999999999</v>
      </c>
      <c r="X50" s="172"/>
      <c r="Y50" s="171">
        <f t="shared" si="7"/>
        <v>8512.5598190000001</v>
      </c>
      <c r="Z50" s="152"/>
    </row>
    <row r="51" spans="1:26">
      <c r="A51" s="148"/>
      <c r="B51" s="180">
        <f t="shared" si="8"/>
        <v>45200</v>
      </c>
      <c r="C51" s="166">
        <v>30</v>
      </c>
      <c r="D51" s="166">
        <v>9</v>
      </c>
      <c r="E51" s="170">
        <v>120.19460100000001</v>
      </c>
      <c r="F51" s="170">
        <v>2332.1057639999999</v>
      </c>
      <c r="G51" s="170">
        <v>654.59748000000002</v>
      </c>
      <c r="H51" s="172"/>
      <c r="I51" s="171">
        <f t="shared" si="6"/>
        <v>3106.897845</v>
      </c>
      <c r="J51" s="152"/>
      <c r="L51" s="193"/>
      <c r="M51" s="201">
        <f t="shared" si="9"/>
        <v>45200</v>
      </c>
      <c r="N51" s="202">
        <v>30</v>
      </c>
      <c r="O51" s="202">
        <v>8</v>
      </c>
      <c r="P51" s="171">
        <v>121.85408200000001</v>
      </c>
      <c r="Q51" s="171">
        <v>2307.9824920000001</v>
      </c>
      <c r="R51" s="171">
        <v>666.06861900000001</v>
      </c>
      <c r="S51" s="171">
        <v>1038.2270530000001</v>
      </c>
      <c r="T51" s="171">
        <v>3152.4085479999999</v>
      </c>
      <c r="U51" s="171">
        <v>413.72164900000001</v>
      </c>
      <c r="V51" s="171">
        <v>143.39825999999999</v>
      </c>
      <c r="W51" s="171">
        <v>1.6113049999999998</v>
      </c>
      <c r="X51" s="172"/>
      <c r="Y51" s="171">
        <f t="shared" si="7"/>
        <v>7845.2720080000008</v>
      </c>
      <c r="Z51" s="152"/>
    </row>
    <row r="52" spans="1:26">
      <c r="A52" s="148"/>
      <c r="B52" s="180">
        <f t="shared" si="8"/>
        <v>45231</v>
      </c>
      <c r="C52" s="166">
        <v>28</v>
      </c>
      <c r="D52" s="166">
        <v>8</v>
      </c>
      <c r="E52" s="170">
        <v>148.59808200000001</v>
      </c>
      <c r="F52" s="170">
        <v>2637.7952930000001</v>
      </c>
      <c r="G52" s="170">
        <v>710.53584599999999</v>
      </c>
      <c r="H52" s="172"/>
      <c r="I52" s="171">
        <f t="shared" si="6"/>
        <v>3496.9292210000003</v>
      </c>
      <c r="J52" s="152"/>
      <c r="L52" s="193"/>
      <c r="M52" s="201">
        <f t="shared" si="9"/>
        <v>45231</v>
      </c>
      <c r="N52" s="202">
        <v>28</v>
      </c>
      <c r="O52" s="202">
        <v>8</v>
      </c>
      <c r="P52" s="171">
        <v>148.59808200000001</v>
      </c>
      <c r="Q52" s="171">
        <v>2637.7952930000001</v>
      </c>
      <c r="R52" s="171">
        <v>710.53584599999999</v>
      </c>
      <c r="S52" s="171">
        <v>1031.033396</v>
      </c>
      <c r="T52" s="171">
        <v>3241.5745519999996</v>
      </c>
      <c r="U52" s="171">
        <v>362.62870299999997</v>
      </c>
      <c r="V52" s="171">
        <v>152.90325999999999</v>
      </c>
      <c r="W52" s="171">
        <v>1.69475</v>
      </c>
      <c r="X52" s="172"/>
      <c r="Y52" s="171">
        <f t="shared" si="7"/>
        <v>8286.7638819999993</v>
      </c>
      <c r="Z52" s="152"/>
    </row>
    <row r="53" spans="1:26">
      <c r="A53" s="148"/>
      <c r="B53" s="224">
        <f t="shared" si="8"/>
        <v>45261</v>
      </c>
      <c r="C53" s="168">
        <v>15</v>
      </c>
      <c r="D53" s="168">
        <v>8</v>
      </c>
      <c r="E53" s="170">
        <v>134.978679</v>
      </c>
      <c r="F53" s="170">
        <v>2336.453919</v>
      </c>
      <c r="G53" s="170">
        <v>635.85513100000003</v>
      </c>
      <c r="H53" s="172"/>
      <c r="I53" s="174">
        <f t="shared" si="6"/>
        <v>3107.2877289999997</v>
      </c>
      <c r="J53" s="152"/>
      <c r="L53" s="193"/>
      <c r="M53" s="201">
        <f t="shared" si="9"/>
        <v>45261</v>
      </c>
      <c r="N53" s="202">
        <v>18</v>
      </c>
      <c r="O53" s="202">
        <v>18</v>
      </c>
      <c r="P53" s="171">
        <v>118.87814</v>
      </c>
      <c r="Q53" s="171">
        <v>2232.96819</v>
      </c>
      <c r="R53" s="171">
        <v>657.89111800000001</v>
      </c>
      <c r="S53" s="171">
        <v>1061.2749209999999</v>
      </c>
      <c r="T53" s="171">
        <v>3628.867765</v>
      </c>
      <c r="U53" s="171">
        <v>356.86368099999999</v>
      </c>
      <c r="V53" s="171">
        <v>150.47762900000001</v>
      </c>
      <c r="W53" s="171">
        <v>1.7952629999999998</v>
      </c>
      <c r="X53" s="172"/>
      <c r="Y53" s="174">
        <f t="shared" si="7"/>
        <v>8209.0167070000007</v>
      </c>
      <c r="Z53" s="152"/>
    </row>
    <row r="54" spans="1:26">
      <c r="A54" s="148"/>
      <c r="B54" s="175" t="s">
        <v>79</v>
      </c>
      <c r="C54" s="151"/>
      <c r="D54" s="151"/>
      <c r="E54" s="176">
        <f>SUM(E42:E53)</f>
        <v>1627.6234099999999</v>
      </c>
      <c r="F54" s="176">
        <f t="shared" ref="F54:G54" si="10">SUM(F42:F53)</f>
        <v>29941.004886000002</v>
      </c>
      <c r="G54" s="176">
        <f t="shared" si="10"/>
        <v>8362.5051770000009</v>
      </c>
      <c r="H54" s="172"/>
      <c r="I54" s="171">
        <f t="shared" si="6"/>
        <v>39931.133473000002</v>
      </c>
      <c r="J54" s="152"/>
      <c r="L54" s="193"/>
      <c r="M54" s="199" t="s">
        <v>79</v>
      </c>
      <c r="N54" s="146"/>
      <c r="O54" s="146"/>
      <c r="P54" s="176">
        <f>SUM(P42:P53)</f>
        <v>1566.9343839999999</v>
      </c>
      <c r="Q54" s="176">
        <f t="shared" ref="Q54:W54" si="11">SUM(Q42:Q53)</f>
        <v>29116.686693</v>
      </c>
      <c r="R54" s="176">
        <f t="shared" si="11"/>
        <v>8276.667132999999</v>
      </c>
      <c r="S54" s="176">
        <f t="shared" si="11"/>
        <v>12249.258300000001</v>
      </c>
      <c r="T54" s="176">
        <f t="shared" si="11"/>
        <v>45810.642953750001</v>
      </c>
      <c r="U54" s="176">
        <f t="shared" si="11"/>
        <v>5702.6796610000001</v>
      </c>
      <c r="V54" s="176">
        <f t="shared" si="11"/>
        <v>1709.995482</v>
      </c>
      <c r="W54" s="176">
        <f t="shared" si="11"/>
        <v>25.086735999999995</v>
      </c>
      <c r="X54" s="172"/>
      <c r="Y54" s="171">
        <f t="shared" si="7"/>
        <v>104457.95134274999</v>
      </c>
      <c r="Z54" s="152"/>
    </row>
    <row r="55" spans="1:26">
      <c r="B55" s="163"/>
      <c r="C55" s="151"/>
      <c r="D55" s="151"/>
      <c r="E55" s="151"/>
      <c r="F55" s="151"/>
      <c r="G55" s="151"/>
      <c r="H55" s="151"/>
      <c r="I55" s="151"/>
      <c r="J55" s="152"/>
      <c r="L55" s="163"/>
      <c r="M55" s="151"/>
      <c r="N55" s="151"/>
      <c r="O55" s="151"/>
      <c r="P55" s="151"/>
      <c r="Q55" s="151"/>
      <c r="R55" s="151"/>
      <c r="S55" s="151"/>
      <c r="T55" s="151"/>
      <c r="U55" s="151"/>
      <c r="V55" s="151"/>
      <c r="W55" s="151"/>
      <c r="X55" s="151"/>
      <c r="Y55" s="151"/>
      <c r="Z55" s="152"/>
    </row>
    <row r="56" spans="1:26">
      <c r="A56" s="148"/>
      <c r="B56" s="163"/>
      <c r="C56" s="151"/>
      <c r="D56" s="151"/>
      <c r="E56" s="181" t="s">
        <v>185</v>
      </c>
      <c r="F56" s="154"/>
      <c r="G56" s="177"/>
      <c r="H56" s="151"/>
      <c r="I56" s="177"/>
      <c r="J56" s="152"/>
      <c r="L56" s="193"/>
      <c r="M56" s="151"/>
      <c r="N56" s="151"/>
      <c r="O56" s="151"/>
      <c r="P56" s="181" t="s">
        <v>198</v>
      </c>
      <c r="Q56" s="154"/>
      <c r="R56" s="177"/>
      <c r="S56" s="177"/>
      <c r="T56" s="177"/>
      <c r="U56" s="177"/>
      <c r="V56" s="177"/>
      <c r="W56" s="177"/>
      <c r="X56" s="151"/>
      <c r="Y56" s="177"/>
      <c r="Z56" s="152"/>
    </row>
    <row r="57" spans="1:26">
      <c r="A57" s="148"/>
      <c r="B57" s="163"/>
      <c r="C57" s="151"/>
      <c r="D57" s="151"/>
      <c r="E57" s="151" t="s">
        <v>186</v>
      </c>
      <c r="F57" s="182">
        <v>0.75</v>
      </c>
      <c r="G57" s="177"/>
      <c r="H57" s="151"/>
      <c r="I57" s="177"/>
      <c r="J57" s="152"/>
      <c r="L57" s="193"/>
      <c r="M57" s="151"/>
      <c r="N57" s="151"/>
      <c r="O57" s="151"/>
      <c r="P57" s="151" t="s">
        <v>186</v>
      </c>
      <c r="Q57" s="182">
        <v>0.75</v>
      </c>
      <c r="R57" s="177"/>
      <c r="S57" s="177"/>
      <c r="T57" s="177"/>
      <c r="U57" s="177"/>
      <c r="V57" s="177"/>
      <c r="W57" s="177"/>
      <c r="X57" s="151"/>
      <c r="Y57" s="177"/>
      <c r="Z57" s="152"/>
    </row>
    <row r="58" spans="1:26">
      <c r="A58" s="148"/>
      <c r="B58" s="163"/>
      <c r="C58" s="151"/>
      <c r="D58" s="151"/>
      <c r="E58" s="151" t="s">
        <v>187</v>
      </c>
      <c r="F58" s="182">
        <f>1-F57</f>
        <v>0.25</v>
      </c>
      <c r="G58" s="177"/>
      <c r="H58" s="151"/>
      <c r="I58" s="177"/>
      <c r="J58" s="152"/>
      <c r="L58" s="193"/>
      <c r="M58" s="151"/>
      <c r="N58" s="151"/>
      <c r="O58" s="151"/>
      <c r="P58" s="151" t="s">
        <v>187</v>
      </c>
      <c r="Q58" s="182">
        <f>1-Q57</f>
        <v>0.25</v>
      </c>
      <c r="R58" s="177"/>
      <c r="S58" s="177"/>
      <c r="T58" s="177"/>
      <c r="U58" s="177"/>
      <c r="V58" s="177"/>
      <c r="W58" s="177"/>
      <c r="X58" s="151"/>
      <c r="Y58" s="177"/>
      <c r="Z58" s="152"/>
    </row>
    <row r="59" spans="1:26">
      <c r="A59" s="148"/>
      <c r="B59" s="183"/>
      <c r="C59" s="184"/>
      <c r="D59" s="184"/>
      <c r="E59" s="184"/>
      <c r="F59" s="184"/>
      <c r="G59" s="184"/>
      <c r="H59" s="158"/>
      <c r="I59" s="158"/>
      <c r="J59" s="159"/>
      <c r="L59" s="203"/>
      <c r="M59" s="204"/>
      <c r="N59" s="184"/>
      <c r="O59" s="184"/>
      <c r="P59" s="184"/>
      <c r="Q59" s="184"/>
      <c r="R59" s="184"/>
      <c r="S59" s="184"/>
      <c r="T59" s="184"/>
      <c r="U59" s="184"/>
      <c r="V59" s="205"/>
      <c r="W59" s="158"/>
      <c r="X59" s="158"/>
      <c r="Y59" s="158"/>
      <c r="Z59" s="159"/>
    </row>
    <row r="60" spans="1:26">
      <c r="A60" s="148"/>
      <c r="B60" s="185"/>
      <c r="C60" s="186"/>
      <c r="D60" s="186"/>
      <c r="E60" s="186"/>
      <c r="F60" s="186"/>
      <c r="G60" s="186"/>
    </row>
    <row r="61" spans="1:26">
      <c r="A61" s="185"/>
      <c r="B61" s="187"/>
      <c r="C61" s="187"/>
      <c r="D61" s="187"/>
      <c r="E61" s="187"/>
      <c r="F61" s="187"/>
      <c r="G61" s="188"/>
    </row>
    <row r="62" spans="1:26">
      <c r="A62" s="140"/>
    </row>
    <row r="63" spans="1:26">
      <c r="A63" s="185"/>
      <c r="C63" s="189"/>
      <c r="D63" s="189"/>
      <c r="E63" s="189"/>
      <c r="F63" s="190"/>
      <c r="G63" s="189"/>
    </row>
  </sheetData>
  <pageMargins left="0.25" right="0.25" top="0.5" bottom="0.25" header="0" footer="0.3"/>
  <pageSetup scale="70" orientation="landscape" r:id="rId1"/>
  <headerFooter>
    <oddFooter>&amp;C&amp;"arial"&amp;11Workpaper (8.1)  -  Actual Allocation Factors&amp;R&amp;"arial"&amp;11 Page &amp;P of &amp;N</oddFooter>
  </headerFooter>
  <rowBreaks count="1" manualBreakCount="1">
    <brk id="19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4C399D9C1729304CBEF2C9BEAF2DF7BB" ma:contentTypeVersion="16" ma:contentTypeDescription="" ma:contentTypeScope="" ma:versionID="cb0a16df7b6747c2a58a80c5c468f85f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Petition</CaseType>
    <IndustryCode xmlns="dc463f71-b30c-4ab2-9473-d307f9d35888">140</IndustryCode>
    <CaseStatus xmlns="dc463f71-b30c-4ab2-9473-d307f9d35888">Suspended</CaseStatus>
    <OpenedDate xmlns="dc463f71-b30c-4ab2-9473-d307f9d35888">2024-06-14T07:00:00+00:00</OpenedDate>
    <SignificantOrder xmlns="dc463f71-b30c-4ab2-9473-d307f9d35888">false</SignificantOrder>
    <Date1 xmlns="dc463f71-b30c-4ab2-9473-d307f9d35888">2024-06-14T07:00:00+00:00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PacifiCorp</CaseCompanyNames>
    <Nickname xmlns="http://schemas.microsoft.com/sharepoint/v3" xsi:nil="true"/>
    <DocketNumber xmlns="dc463f71-b30c-4ab2-9473-d307f9d35888">240461</DocketNumb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0F647C6B-1D48-45A5-B3F6-38CABFC2D23D}"/>
</file>

<file path=customXml/itemProps2.xml><?xml version="1.0" encoding="utf-8"?>
<ds:datastoreItem xmlns:ds="http://schemas.openxmlformats.org/officeDocument/2006/customXml" ds:itemID="{7AB27EF4-B324-4B8F-8820-B5434268D762}"/>
</file>

<file path=customXml/itemProps3.xml><?xml version="1.0" encoding="utf-8"?>
<ds:datastoreItem xmlns:ds="http://schemas.openxmlformats.org/officeDocument/2006/customXml" ds:itemID="{B29FF794-5749-4788-9211-4DB459A5CF6D}"/>
</file>

<file path=customXml/itemProps4.xml><?xml version="1.0" encoding="utf-8"?>
<ds:datastoreItem xmlns:ds="http://schemas.openxmlformats.org/officeDocument/2006/customXml" ds:itemID="{962F9E0F-1FE7-4308-AD3A-66B600E686D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10</vt:i4>
      </vt:variant>
    </vt:vector>
  </HeadingPairs>
  <TitlesOfParts>
    <vt:vector size="16" baseType="lpstr">
      <vt:lpstr>WIJAM NPC</vt:lpstr>
      <vt:lpstr>Net Position Balancing</vt:lpstr>
      <vt:lpstr>WIJAM NPC Before Balancing</vt:lpstr>
      <vt:lpstr>Actual NPC (Total System)</vt:lpstr>
      <vt:lpstr>Colstrip Unit #4</vt:lpstr>
      <vt:lpstr>Actual Factors</vt:lpstr>
      <vt:lpstr>Dollars</vt:lpstr>
      <vt:lpstr>DollarsNameA</vt:lpstr>
      <vt:lpstr>DollarsNameB</vt:lpstr>
      <vt:lpstr>DollarsNameC</vt:lpstr>
      <vt:lpstr>Month</vt:lpstr>
      <vt:lpstr>MWh</vt:lpstr>
      <vt:lpstr>MWhNameA</vt:lpstr>
      <vt:lpstr>MWhNameB</vt:lpstr>
      <vt:lpstr>MWhNameC</vt:lpstr>
      <vt:lpstr>'Actual NPC (Total System)'!Print_Area</vt:lpstr>
    </vt:vector>
  </TitlesOfParts>
  <Company>PacifiCorp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p73570</dc:creator>
  <cp:lastModifiedBy>Painter, Jack (PacifiCorp)</cp:lastModifiedBy>
  <cp:lastPrinted>2012-12-10T18:05:02Z</cp:lastPrinted>
  <dcterms:created xsi:type="dcterms:W3CDTF">2012-09-26T23:48:27Z</dcterms:created>
  <dcterms:modified xsi:type="dcterms:W3CDTF">2024-06-07T20:32:53Z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0x0101006E56B4D1795A2E4DB2F0B01679ED314A004C399D9C1729304CBEF2C9BEAF2DF7BB</vt:lpwstr>
  </property>
  <property fmtid="{D5CDD505-2E9C-101B-9397-08002B2CF9AE}" pid="3" name="_docset_NoMedatataSyncRequired">
    <vt:lpwstr>False</vt:lpwstr>
  </property>
</Properties>
</file>