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externalLinks/externalLink11.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4.xml" ContentType="application/vnd.openxmlformats-officedocument.spreadsheetml.externalLink+xml"/>
  <Override PartName="/docProps/app.xml" ContentType="application/vnd.openxmlformats-officedocument.extended-properties+xml"/>
  <Override PartName="/customXml/itemProps1.xml" ContentType="application/vnd.openxmlformats-officedocument.customXmlProperties+xml"/>
  <Override PartName="/xl/calcChain.xml" ContentType="application/vnd.openxmlformats-officedocument.spreadsheetml.calcChain+xml"/>
  <Override PartName="/docProps/core.xml" ContentType="application/vnd.openxmlformats-package.core-properties+xml"/>
  <Override PartName="/xl/printerSettings/printerSettings27.bin" ContentType="application/vnd.openxmlformats-officedocument.spreadsheetml.printerSettings"/>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26.xml" ContentType="application/vnd.openxmlformats-officedocument.spreadsheetml.externalLink+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externalLinks/externalLink25.xml" ContentType="application/vnd.openxmlformats-officedocument.spreadsheetml.externalLink+xml"/>
  <Override PartName="/xl/externalLinks/externalLink24.xml" ContentType="application/vnd.openxmlformats-officedocument.spreadsheetml.externalLink+xml"/>
  <Override PartName="/xl/externalLinks/externalLink23.xml" ContentType="application/vnd.openxmlformats-officedocument.spreadsheetml.externalLink+xml"/>
  <Override PartName="/xl/externalLinks/externalLink15.xml" ContentType="application/vnd.openxmlformats-officedocument.spreadsheetml.externalLink+xml"/>
  <Override PartName="/xl/externalLinks/externalLink14.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22.xml" ContentType="application/vnd.openxmlformats-officedocument.spreadsheetml.externalLink+xml"/>
  <Override PartName="/xl/externalLinks/externalLink21.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23.bin" ContentType="application/vnd.openxmlformats-officedocument.spreadsheetml.printerSettings"/>
  <Override PartName="/xl/printerSettings/printerSettings22.bin" ContentType="application/vnd.openxmlformats-officedocument.spreadsheetml.printerSettings"/>
  <Override PartName="/xl/printerSettings/printerSettings21.bin" ContentType="application/vnd.openxmlformats-officedocument.spreadsheetml.printerSettings"/>
  <Override PartName="/xl/printerSettings/printerSettings20.bin" ContentType="application/vnd.openxmlformats-officedocument.spreadsheetml.printerSettings"/>
  <Override PartName="/xl/printerSettings/printerSettings19.bin" ContentType="application/vnd.openxmlformats-officedocument.spreadsheetml.printerSettings"/>
  <Override PartName="/xl/printerSettings/printerSettings24.bin" ContentType="application/vnd.openxmlformats-officedocument.spreadsheetml.printerSettings"/>
  <Override PartName="/xl/printerSettings/printerSettings25.bin" ContentType="application/vnd.openxmlformats-officedocument.spreadsheetml.printerSettings"/>
  <Override PartName="/xl/printerSettings/printerSettings26.bin" ContentType="application/vnd.openxmlformats-officedocument.spreadsheetml.printerSettings"/>
  <Override PartName="/xl/printerSettings/printerSettings18.bin" ContentType="application/vnd.openxmlformats-officedocument.spreadsheetml.printerSettings"/>
  <Override PartName="/xl/printerSettings/printerSettings17.bin" ContentType="application/vnd.openxmlformats-officedocument.spreadsheetml.printerSettings"/>
  <Override PartName="/xl/printerSettings/printerSettings16.bin" ContentType="application/vnd.openxmlformats-officedocument.spreadsheetml.printerSettings"/>
  <Override PartName="/xl/printerSettings/printerSettings8.bin" ContentType="application/vnd.openxmlformats-officedocument.spreadsheetml.printerSettings"/>
  <Override PartName="/xl/printerSettings/printerSettings7.bin" ContentType="application/vnd.openxmlformats-officedocument.spreadsheetml.printerSettings"/>
  <Override PartName="/xl/printerSettings/printerSettings6.bin" ContentType="application/vnd.openxmlformats-officedocument.spreadsheetml.printerSettings"/>
  <Override PartName="/xl/printerSettings/printerSettings5.bin" ContentType="application/vnd.openxmlformats-officedocument.spreadsheetml.printerSettings"/>
  <Override PartName="/xl/printerSettings/printerSettings9.bin" ContentType="application/vnd.openxmlformats-officedocument.spreadsheetml.printerSettings"/>
  <Override PartName="/xl/printerSettings/printerSettings10.bin" ContentType="application/vnd.openxmlformats-officedocument.spreadsheetml.printerSettings"/>
  <Override PartName="/xl/printerSettings/printerSettings11.bin" ContentType="application/vnd.openxmlformats-officedocument.spreadsheetml.printerSettings"/>
  <Override PartName="/xl/printerSettings/printerSettings15.bin" ContentType="application/vnd.openxmlformats-officedocument.spreadsheetml.printerSettings"/>
  <Override PartName="/xl/printerSettings/printerSettings14.bin" ContentType="application/vnd.openxmlformats-officedocument.spreadsheetml.printerSettings"/>
  <Override PartName="/xl/printerSettings/printerSettings13.bin" ContentType="application/vnd.openxmlformats-officedocument.spreadsheetml.printerSettings"/>
  <Override PartName="/xl/printerSettings/printerSettings12.bin" ContentType="application/vnd.openxmlformats-officedocument.spreadsheetml.printerSettings"/>
  <Override PartName="/xl/externalLinks/externalLink10.xml" ContentType="application/vnd.openxmlformats-officedocument.spreadsheetml.externalLink+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backupFile="1" codeName="ThisWorkbook"/>
  <mc:AlternateContent xmlns:mc="http://schemas.openxmlformats.org/markup-compatibility/2006">
    <mc:Choice Requires="x15">
      <x15ac:absPath xmlns:x15ac="http://schemas.microsoft.com/office/spreadsheetml/2010/11/ac" url="J:\GrpRevnu\PUBLIC\# Commission Basis Report\Dec_31_23\TO FILE 2023 CBR WP\"/>
    </mc:Choice>
  </mc:AlternateContent>
  <bookViews>
    <workbookView xWindow="-45" yWindow="-45" windowWidth="14520" windowHeight="14685" tabRatio="842" firstSheet="1" activeTab="1"/>
  </bookViews>
  <sheets>
    <sheet name="_com.sap.ip.bi.xl.hiddensheet" sheetId="55" state="veryHidden" r:id="rId1"/>
    <sheet name="1.01 ROR ROE" sheetId="20" r:id="rId2"/>
    <sheet name="1.02 COC" sheetId="21" r:id="rId3"/>
    <sheet name="model" sheetId="1" r:id="rId4"/>
    <sheet name="Earnings Sharing-CBR to Adj CBR" sheetId="51" r:id="rId5"/>
    <sheet name="Inputs" sheetId="53" r:id="rId6"/>
    <sheet name="Restating Print Macros" sheetId="2" state="veryHidden" r:id="rId7"/>
    <sheet name="Module13" sheetId="3" state="veryHidden" r:id="rId8"/>
    <sheet name="Module14" sheetId="4" state="veryHidden" r:id="rId9"/>
    <sheet name="Module15" sheetId="5" state="veryHidden" r:id="rId10"/>
    <sheet name="Module1" sheetId="6" state="veryHidden"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_____________________six6" localSheetId="5" hidden="1">{#N/A,#N/A,FALSE,"CRPT";#N/A,#N/A,FALSE,"TREND";#N/A,#N/A,FALSE,"%Curve"}</definedName>
    <definedName name="_____________________six6" hidden="1">{#N/A,#N/A,FALSE,"CRPT";#N/A,#N/A,FALSE,"TREND";#N/A,#N/A,FALSE,"%Curve"}</definedName>
    <definedName name="____________________six6" localSheetId="5" hidden="1">{#N/A,#N/A,FALSE,"CRPT";#N/A,#N/A,FALSE,"TREND";#N/A,#N/A,FALSE,"%Curve"}</definedName>
    <definedName name="____________________six6" hidden="1">{#N/A,#N/A,FALSE,"CRPT";#N/A,#N/A,FALSE,"TREND";#N/A,#N/A,FALSE,"%Curve"}</definedName>
    <definedName name="____________________www1" localSheetId="5" hidden="1">{#N/A,#N/A,FALSE,"schA"}</definedName>
    <definedName name="____________________www1" hidden="1">{#N/A,#N/A,FALSE,"schA"}</definedName>
    <definedName name="__________________six6" localSheetId="5" hidden="1">{#N/A,#N/A,FALSE,"CRPT";#N/A,#N/A,FALSE,"TREND";#N/A,#N/A,FALSE,"%Curve"}</definedName>
    <definedName name="__________________six6" hidden="1">{#N/A,#N/A,FALSE,"CRPT";#N/A,#N/A,FALSE,"TREND";#N/A,#N/A,FALSE,"%Curve"}</definedName>
    <definedName name="__________________www1" localSheetId="5" hidden="1">{#N/A,#N/A,FALSE,"schA"}</definedName>
    <definedName name="__________________www1" hidden="1">{#N/A,#N/A,FALSE,"schA"}</definedName>
    <definedName name="_________________six6" localSheetId="5" hidden="1">{#N/A,#N/A,FALSE,"CRPT";#N/A,#N/A,FALSE,"TREND";#N/A,#N/A,FALSE,"%Curve"}</definedName>
    <definedName name="_________________six6" hidden="1">{#N/A,#N/A,FALSE,"CRPT";#N/A,#N/A,FALSE,"TREND";#N/A,#N/A,FALSE,"%Curve"}</definedName>
    <definedName name="_________________www1" localSheetId="5" hidden="1">{#N/A,#N/A,FALSE,"schA"}</definedName>
    <definedName name="_________________www1" hidden="1">{#N/A,#N/A,FALSE,"schA"}</definedName>
    <definedName name="________________six6" localSheetId="5" hidden="1">{#N/A,#N/A,FALSE,"CRPT";#N/A,#N/A,FALSE,"TREND";#N/A,#N/A,FALSE,"%Curve"}</definedName>
    <definedName name="________________six6" hidden="1">{#N/A,#N/A,FALSE,"CRPT";#N/A,#N/A,FALSE,"TREND";#N/A,#N/A,FALSE,"%Curve"}</definedName>
    <definedName name="________________www1" localSheetId="5" hidden="1">{#N/A,#N/A,FALSE,"schA"}</definedName>
    <definedName name="________________www1" hidden="1">{#N/A,#N/A,FALSE,"schA"}</definedName>
    <definedName name="_______________six6" localSheetId="5" hidden="1">{#N/A,#N/A,FALSE,"CRPT";#N/A,#N/A,FALSE,"TREND";#N/A,#N/A,FALSE,"%Curve"}</definedName>
    <definedName name="_______________six6" hidden="1">{#N/A,#N/A,FALSE,"CRPT";#N/A,#N/A,FALSE,"TREND";#N/A,#N/A,FALSE,"%Curve"}</definedName>
    <definedName name="_______________www1" localSheetId="5" hidden="1">{#N/A,#N/A,FALSE,"schA"}</definedName>
    <definedName name="_______________www1" hidden="1">{#N/A,#N/A,FALSE,"schA"}</definedName>
    <definedName name="______________six6" localSheetId="5" hidden="1">{#N/A,#N/A,FALSE,"CRPT";#N/A,#N/A,FALSE,"TREND";#N/A,#N/A,FALSE,"%Curve"}</definedName>
    <definedName name="______________six6" hidden="1">{#N/A,#N/A,FALSE,"CRPT";#N/A,#N/A,FALSE,"TREND";#N/A,#N/A,FALSE,"%Curve"}</definedName>
    <definedName name="______________www1" localSheetId="5" hidden="1">{#N/A,#N/A,FALSE,"schA"}</definedName>
    <definedName name="______________www1" hidden="1">{#N/A,#N/A,FALSE,"schA"}</definedName>
    <definedName name="_____________six6" localSheetId="5" hidden="1">{#N/A,#N/A,FALSE,"CRPT";#N/A,#N/A,FALSE,"TREND";#N/A,#N/A,FALSE,"%Curve"}</definedName>
    <definedName name="_____________six6" hidden="1">{#N/A,#N/A,FALSE,"CRPT";#N/A,#N/A,FALSE,"TREND";#N/A,#N/A,FALSE,"%Curve"}</definedName>
    <definedName name="_____________www1" localSheetId="5" hidden="1">{#N/A,#N/A,FALSE,"schA"}</definedName>
    <definedName name="_____________www1" hidden="1">{#N/A,#N/A,FALSE,"schA"}</definedName>
    <definedName name="____________six6" localSheetId="5" hidden="1">{#N/A,#N/A,FALSE,"CRPT";#N/A,#N/A,FALSE,"TREND";#N/A,#N/A,FALSE,"%Curve"}</definedName>
    <definedName name="____________six6" hidden="1">{#N/A,#N/A,FALSE,"CRPT";#N/A,#N/A,FALSE,"TREND";#N/A,#N/A,FALSE,"%Curve"}</definedName>
    <definedName name="____________www1" localSheetId="5" hidden="1">{#N/A,#N/A,FALSE,"schA"}</definedName>
    <definedName name="____________www1" hidden="1">{#N/A,#N/A,FALSE,"schA"}</definedName>
    <definedName name="___________six6" localSheetId="5" hidden="1">{#N/A,#N/A,FALSE,"CRPT";#N/A,#N/A,FALSE,"TREND";#N/A,#N/A,FALSE,"%Curve"}</definedName>
    <definedName name="___________six6" hidden="1">{#N/A,#N/A,FALSE,"CRPT";#N/A,#N/A,FALSE,"TREND";#N/A,#N/A,FALSE,"%Curve"}</definedName>
    <definedName name="___________www1" localSheetId="5" hidden="1">{#N/A,#N/A,FALSE,"schA"}</definedName>
    <definedName name="___________www1" hidden="1">{#N/A,#N/A,FALSE,"schA"}</definedName>
    <definedName name="__________six6" localSheetId="5" hidden="1">{#N/A,#N/A,FALSE,"CRPT";#N/A,#N/A,FALSE,"TREND";#N/A,#N/A,FALSE,"%Curve"}</definedName>
    <definedName name="__________six6" hidden="1">{#N/A,#N/A,FALSE,"CRPT";#N/A,#N/A,FALSE,"TREND";#N/A,#N/A,FALSE,"%Curve"}</definedName>
    <definedName name="__________www1" localSheetId="5" hidden="1">{#N/A,#N/A,FALSE,"schA"}</definedName>
    <definedName name="__________www1" hidden="1">{#N/A,#N/A,FALSE,"schA"}</definedName>
    <definedName name="_________six6" localSheetId="5" hidden="1">{#N/A,#N/A,FALSE,"CRPT";#N/A,#N/A,FALSE,"TREND";#N/A,#N/A,FALSE,"%Curve"}</definedName>
    <definedName name="_________six6" hidden="1">{#N/A,#N/A,FALSE,"CRPT";#N/A,#N/A,FALSE,"TREND";#N/A,#N/A,FALSE,"%Curve"}</definedName>
    <definedName name="_________www1" localSheetId="5" hidden="1">{#N/A,#N/A,FALSE,"schA"}</definedName>
    <definedName name="_________www1" hidden="1">{#N/A,#N/A,FALSE,"schA"}</definedName>
    <definedName name="________six6" localSheetId="5" hidden="1">{#N/A,#N/A,FALSE,"CRPT";#N/A,#N/A,FALSE,"TREND";#N/A,#N/A,FALSE,"%Curve"}</definedName>
    <definedName name="________six6" hidden="1">{#N/A,#N/A,FALSE,"CRPT";#N/A,#N/A,FALSE,"TREND";#N/A,#N/A,FALSE,"%Curve"}</definedName>
    <definedName name="________www1" localSheetId="5" hidden="1">{#N/A,#N/A,FALSE,"schA"}</definedName>
    <definedName name="________www1" hidden="1">{#N/A,#N/A,FALSE,"schA"}</definedName>
    <definedName name="_______ex1" localSheetId="5" hidden="1">{#N/A,#N/A,FALSE,"Summ";#N/A,#N/A,FALSE,"General"}</definedName>
    <definedName name="_______ex1" hidden="1">{#N/A,#N/A,FALSE,"Summ";#N/A,#N/A,FALSE,"General"}</definedName>
    <definedName name="_______new1" localSheetId="5" hidden="1">{#N/A,#N/A,FALSE,"Summ";#N/A,#N/A,FALSE,"General"}</definedName>
    <definedName name="_______new1" hidden="1">{#N/A,#N/A,FALSE,"Summ";#N/A,#N/A,FALSE,"General"}</definedName>
    <definedName name="_______six6" localSheetId="5" hidden="1">{#N/A,#N/A,FALSE,"CRPT";#N/A,#N/A,FALSE,"TREND";#N/A,#N/A,FALSE,"%Curve"}</definedName>
    <definedName name="_______six6" hidden="1">{#N/A,#N/A,FALSE,"CRPT";#N/A,#N/A,FALSE,"TREND";#N/A,#N/A,FALSE,"%Curve"}</definedName>
    <definedName name="_______www1" localSheetId="5" hidden="1">{#N/A,#N/A,FALSE,"schA"}</definedName>
    <definedName name="_______www1" hidden="1">{#N/A,#N/A,FALSE,"schA"}</definedName>
    <definedName name="______ex1" localSheetId="5" hidden="1">{#N/A,#N/A,FALSE,"Summ";#N/A,#N/A,FALSE,"General"}</definedName>
    <definedName name="______ex1" hidden="1">{#N/A,#N/A,FALSE,"Summ";#N/A,#N/A,FALSE,"General"}</definedName>
    <definedName name="______new1" localSheetId="5" hidden="1">{#N/A,#N/A,FALSE,"Summ";#N/A,#N/A,FALSE,"General"}</definedName>
    <definedName name="______new1" hidden="1">{#N/A,#N/A,FALSE,"Summ";#N/A,#N/A,FALSE,"General"}</definedName>
    <definedName name="______six6" localSheetId="5" hidden="1">{#N/A,#N/A,FALSE,"CRPT";#N/A,#N/A,FALSE,"TREND";#N/A,#N/A,FALSE,"%Curve"}</definedName>
    <definedName name="______six6" hidden="1">{#N/A,#N/A,FALSE,"CRPT";#N/A,#N/A,FALSE,"TREND";#N/A,#N/A,FALSE,"%Curve"}</definedName>
    <definedName name="______www1" localSheetId="5" hidden="1">{#N/A,#N/A,FALSE,"schA"}</definedName>
    <definedName name="______www1" hidden="1">{#N/A,#N/A,FALSE,"schA"}</definedName>
    <definedName name="_____ex1" localSheetId="5" hidden="1">{#N/A,#N/A,FALSE,"Summ";#N/A,#N/A,FALSE,"General"}</definedName>
    <definedName name="_____ex1" hidden="1">{#N/A,#N/A,FALSE,"Summ";#N/A,#N/A,FALSE,"General"}</definedName>
    <definedName name="_____new1" localSheetId="5" hidden="1">{#N/A,#N/A,FALSE,"Summ";#N/A,#N/A,FALSE,"General"}</definedName>
    <definedName name="_____new1" hidden="1">{#N/A,#N/A,FALSE,"Summ";#N/A,#N/A,FALSE,"General"}</definedName>
    <definedName name="_____six6" localSheetId="5" hidden="1">{#N/A,#N/A,FALSE,"CRPT";#N/A,#N/A,FALSE,"TREND";#N/A,#N/A,FALSE,"%Curve"}</definedName>
    <definedName name="_____six6" hidden="1">{#N/A,#N/A,FALSE,"CRPT";#N/A,#N/A,FALSE,"TREND";#N/A,#N/A,FALSE,"%Curve"}</definedName>
    <definedName name="_____www1" localSheetId="5" hidden="1">{#N/A,#N/A,FALSE,"schA"}</definedName>
    <definedName name="_____www1" hidden="1">{#N/A,#N/A,FALSE,"schA"}</definedName>
    <definedName name="____ex1" localSheetId="5" hidden="1">{#N/A,#N/A,FALSE,"Summ";#N/A,#N/A,FALSE,"General"}</definedName>
    <definedName name="____ex1" hidden="1">{#N/A,#N/A,FALSE,"Summ";#N/A,#N/A,FALSE,"General"}</definedName>
    <definedName name="____new1" localSheetId="5" hidden="1">{#N/A,#N/A,FALSE,"Summ";#N/A,#N/A,FALSE,"General"}</definedName>
    <definedName name="____new1" hidden="1">{#N/A,#N/A,FALSE,"Summ";#N/A,#N/A,FALSE,"General"}</definedName>
    <definedName name="____six6" localSheetId="5" hidden="1">{#N/A,#N/A,FALSE,"CRPT";#N/A,#N/A,FALSE,"TREND";#N/A,#N/A,FALSE,"%Curve"}</definedName>
    <definedName name="____six6" hidden="1">{#N/A,#N/A,FALSE,"CRPT";#N/A,#N/A,FALSE,"TREND";#N/A,#N/A,FALSE,"%Curve"}</definedName>
    <definedName name="____www1" localSheetId="5" hidden="1">{#N/A,#N/A,FALSE,"schA"}</definedName>
    <definedName name="____www1" hidden="1">{#N/A,#N/A,FALSE,"schA"}</definedName>
    <definedName name="___ex1" localSheetId="5" hidden="1">{#N/A,#N/A,FALSE,"Summ";#N/A,#N/A,FALSE,"General"}</definedName>
    <definedName name="___ex1" hidden="1">{#N/A,#N/A,FALSE,"Summ";#N/A,#N/A,FALSE,"General"}</definedName>
    <definedName name="___new1" localSheetId="5" hidden="1">{#N/A,#N/A,FALSE,"Summ";#N/A,#N/A,FALSE,"General"}</definedName>
    <definedName name="___new1" hidden="1">{#N/A,#N/A,FALSE,"Summ";#N/A,#N/A,FALSE,"General"}</definedName>
    <definedName name="___six6" localSheetId="5" hidden="1">{#N/A,#N/A,FALSE,"CRPT";#N/A,#N/A,FALSE,"TREND";#N/A,#N/A,FALSE,"%Curve"}</definedName>
    <definedName name="___six6" hidden="1">{#N/A,#N/A,FALSE,"CRPT";#N/A,#N/A,FALSE,"TREND";#N/A,#N/A,FALSE,"%Curve"}</definedName>
    <definedName name="___www1" localSheetId="5" hidden="1">{#N/A,#N/A,FALSE,"schA"}</definedName>
    <definedName name="___www1" hidden="1">{#N/A,#N/A,FALSE,"schA"}</definedName>
    <definedName name="__123Graph_A" hidden="1">[1]Quant!$D$71:$O$71</definedName>
    <definedName name="__123Graph_ABUDG6_DSCRPR" hidden="1">[1]Quant!$D$71:$O$71</definedName>
    <definedName name="__123Graph_ABUDG6_ESCRPR1" hidden="1">[1]Quant!$D$100:$O$100</definedName>
    <definedName name="__123Graph_B" hidden="1">[1]Quant!$D$72:$O$72</definedName>
    <definedName name="__123Graph_BBUDG6_DSCRPR" hidden="1">[1]Quant!$D$72:$O$72</definedName>
    <definedName name="__123Graph_BBUDG6_ESCRPR1" hidden="1">[1]Quant!$D$88:$O$88</definedName>
    <definedName name="__123Graph_D" hidden="1">#REF!</definedName>
    <definedName name="__123Graph_ECURRENT" hidden="1">[2]ConsolidatingPL!#REF!</definedName>
    <definedName name="__123Graph_X" hidden="1">[1]Quant!$D$5:$O$5</definedName>
    <definedName name="__123Graph_XBUDG6_DSCRPR" hidden="1">[1]Quant!$D$5:$O$5</definedName>
    <definedName name="__123Graph_XBUDG6_ESCRPR1" hidden="1">[1]Quant!$D$5:$O$5</definedName>
    <definedName name="__ex1" localSheetId="5" hidden="1">{#N/A,#N/A,FALSE,"Summ";#N/A,#N/A,FALSE,"General"}</definedName>
    <definedName name="__ex1" hidden="1">{#N/A,#N/A,FALSE,"Summ";#N/A,#N/A,FALSE,"General"}</definedName>
    <definedName name="__new1" localSheetId="5" hidden="1">{#N/A,#N/A,FALSE,"Summ";#N/A,#N/A,FALSE,"General"}</definedName>
    <definedName name="__new1" hidden="1">{#N/A,#N/A,FALSE,"Summ";#N/A,#N/A,FALSE,"General"}</definedName>
    <definedName name="__six6" localSheetId="5" hidden="1">{#N/A,#N/A,FALSE,"CRPT";#N/A,#N/A,FALSE,"TREND";#N/A,#N/A,FALSE,"%Curve"}</definedName>
    <definedName name="__six6" hidden="1">{#N/A,#N/A,FALSE,"CRPT";#N/A,#N/A,FALSE,"TREND";#N/A,#N/A,FALSE,"%Curve"}</definedName>
    <definedName name="__www1" localSheetId="5" hidden="1">{#N/A,#N/A,FALSE,"schA"}</definedName>
    <definedName name="__www1" hidden="1">{#N/A,#N/A,FALSE,"schA"}</definedName>
    <definedName name="_1__123Graph_ABUDG6_D_ESCRPR" hidden="1">[1]Quant!$D$71:$O$71</definedName>
    <definedName name="_2__123Graph_ABUDG6_Dtons_inv" hidden="1">[3]Quant!#REF!</definedName>
    <definedName name="_3__123Graph_ABUDG6_Dtons_inv" localSheetId="5" hidden="1">[4]Quant!#REF!</definedName>
    <definedName name="_3__123Graph_ABUDG6_Dtons_inv" hidden="1">[4]Quant!#REF!</definedName>
    <definedName name="_3__123Graph_BBUDG6_D_ESCRPR" hidden="1">[1]Quant!$D$72:$O$72</definedName>
    <definedName name="_4__123Graph_ABUDG6_Dtons_inv" localSheetId="5" hidden="1">'[5]Area D 2011'!#REF!</definedName>
    <definedName name="_4__123Graph_ABUDG6_Dtons_inv" hidden="1">'[5]Area D 2011'!#REF!</definedName>
    <definedName name="_4__123Graph_BBUDG6_Dtons_inv" hidden="1">[1]Quant!$D$9:$O$9</definedName>
    <definedName name="_5__123Graph_CBUDG6_D_ESCRPR" hidden="1">[1]Quant!$D$100:$O$100</definedName>
    <definedName name="_6__123Graph_CBUDG6_D_ESCRPR" hidden="1">'[6]2012 Area AB BudgetSummary'!#REF!</definedName>
    <definedName name="_6__123Graph_DBUDG6_D_ESCRPR" hidden="1">[1]Quant!$D$88:$O$88</definedName>
    <definedName name="_7__123Graph_CBUDG6_D_ESCRPR" hidden="1">'[5]Area D 2011'!#REF!</definedName>
    <definedName name="_7__123Graph_DBUDG6_D_ESCRPR" hidden="1">'[6]2012 Area AB BudgetSummary'!#REF!</definedName>
    <definedName name="_7__123Graph_XBUDG6_D_ESCRPR" hidden="1">[1]Quant!$D$5:$O$5</definedName>
    <definedName name="_8__123Graph_DBUDG6_D_ESCRPR" hidden="1">'[5]Area D 2011'!#REF!</definedName>
    <definedName name="_8__123Graph_XBUDG6_Dtons_inv" hidden="1">[1]Quant!$D$5:$O$5</definedName>
    <definedName name="_ex1" localSheetId="5" hidden="1">{#N/A,#N/A,FALSE,"Summ";#N/A,#N/A,FALSE,"General"}</definedName>
    <definedName name="_ex1" hidden="1">{#N/A,#N/A,FALSE,"Summ";#N/A,#N/A,FALSE,"General"}</definedName>
    <definedName name="_Fill" localSheetId="5" hidden="1">#REF!</definedName>
    <definedName name="_Fill" hidden="1">#REF!</definedName>
    <definedName name="_Key1" localSheetId="5" hidden="1">#REF!</definedName>
    <definedName name="_Key1" hidden="1">#REF!</definedName>
    <definedName name="_Key2" localSheetId="5" hidden="1">#REF!</definedName>
    <definedName name="_Key2" hidden="1">#REF!</definedName>
    <definedName name="_new1" localSheetId="5" hidden="1">{#N/A,#N/A,FALSE,"Summ";#N/A,#N/A,FALSE,"General"}</definedName>
    <definedName name="_new1" hidden="1">{#N/A,#N/A,FALSE,"Summ";#N/A,#N/A,FALSE,"General"}</definedName>
    <definedName name="_Parse_In" localSheetId="5" hidden="1">#REF!</definedName>
    <definedName name="_Parse_In" hidden="1">#REF!</definedName>
    <definedName name="_six6" localSheetId="5" hidden="1">{#N/A,#N/A,FALSE,"CRPT";#N/A,#N/A,FALSE,"TREND";#N/A,#N/A,FALSE,"%Curve"}</definedName>
    <definedName name="_six6" hidden="1">{#N/A,#N/A,FALSE,"CRPT";#N/A,#N/A,FALSE,"TREND";#N/A,#N/A,FALSE,"%Curve"}</definedName>
    <definedName name="_Sort" hidden="1">#REF!</definedName>
    <definedName name="_www1" localSheetId="5" hidden="1">{#N/A,#N/A,FALSE,"schA"}</definedName>
    <definedName name="_www1" hidden="1">{#N/A,#N/A,FALSE,"schA"}</definedName>
    <definedName name="a" localSheetId="5" hidden="1">{#N/A,#N/A,FALSE,"Coversheet";#N/A,#N/A,FALSE,"QA"}</definedName>
    <definedName name="a" hidden="1">{#N/A,#N/A,FALSE,"Coversheet";#N/A,#N/A,FALSE,"QA"}</definedName>
    <definedName name="aaa" localSheetId="5"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aaa"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AAAAAAAAAAAAAA" localSheetId="5" hidden="1">{#N/A,#N/A,FALSE,"Coversheet";#N/A,#N/A,FALSE,"QA"}</definedName>
    <definedName name="AAAAAAAAAAAAAA" hidden="1">{#N/A,#N/A,FALSE,"Coversheet";#N/A,#N/A,FALSE,"QA"}</definedName>
    <definedName name="b" localSheetId="5" hidden="1">{#N/A,#N/A,FALSE,"Coversheet";#N/A,#N/A,FALSE,"QA"}</definedName>
    <definedName name="b" hidden="1">{#N/A,#N/A,FALSE,"Coversheet";#N/A,#N/A,FALSE,"QA"}</definedName>
    <definedName name="BEm" localSheetId="5" hidden="1">#REF!</definedName>
    <definedName name="BEm" hidden="1">#REF!</definedName>
    <definedName name="BEx0017DGUEDPCFJUPUZOOLJCS2B" localSheetId="5" hidden="1">#REF!</definedName>
    <definedName name="BEx0017DGUEDPCFJUPUZOOLJCS2B" hidden="1">#REF!</definedName>
    <definedName name="BEx001CNWHJ5RULCSFM36ZCGJ1UH" localSheetId="5" hidden="1">#REF!</definedName>
    <definedName name="BEx001CNWHJ5RULCSFM36ZCGJ1UH" hidden="1">#REF!</definedName>
    <definedName name="BEx004791UAJIJSN57OT7YBLNP82" hidden="1">#REF!</definedName>
    <definedName name="BEx008P2NVFDLBHL7IZ5WTMVOQ1F" hidden="1">#REF!</definedName>
    <definedName name="BEx009G00IN0JUIAQ4WE9NHTMQE2" hidden="1">#REF!</definedName>
    <definedName name="BEx00DXTY2JDVGWQKV8H7FG4SV30" hidden="1">#REF!</definedName>
    <definedName name="BEx00GHLTYRH5N2S6P78YW1CD30N" hidden="1">#REF!</definedName>
    <definedName name="BEx00JC31DY11L45SEU4B10BIN6W" hidden="1">#REF!</definedName>
    <definedName name="BEx00KZHZBHP3TDV1YMX4B19B95O" hidden="1">#REF!</definedName>
    <definedName name="BEx00P11V7HA4MS6XYY3P4BPVXML" hidden="1">#REF!</definedName>
    <definedName name="BEx00PBV7V99V7M3LDYUTF31MUFJ" hidden="1">#REF!</definedName>
    <definedName name="BEx00SMIQJ55EVB7T24CORX0JWQO" hidden="1">#REF!</definedName>
    <definedName name="BEx010V7DB7O7Z9NHSX27HZK4H76" hidden="1">#REF!</definedName>
    <definedName name="BEx012IKS6YVHG9KTG2FAKRSMYLU" hidden="1">#REF!</definedName>
    <definedName name="BEx01HY6E3GJ66ABU5ABN26V6Q13" hidden="1">#REF!</definedName>
    <definedName name="BEx01PW5YQKEGAR8JDDI5OARYXDF" hidden="1">#REF!</definedName>
    <definedName name="BEx01QCB2ERCAYYOFDP3OQRWUU60" hidden="1">#REF!</definedName>
    <definedName name="BEx01U37NQSMTGJRU8EGTJORBJ6H" hidden="1">#REF!</definedName>
    <definedName name="BEx01XJ94SHJ1YQ7ORPW0RQGKI2H" hidden="1">#REF!</definedName>
    <definedName name="BEx028BOZCS2MQO9MODVS6F7NCA3" hidden="1">#REF!</definedName>
    <definedName name="BEx02DPUYNH76938V8GVORY8LRY1" hidden="1">#REF!</definedName>
    <definedName name="BEx02PEP6DY4K1JGB0HHS3B6QOGZ" hidden="1">#REF!</definedName>
    <definedName name="BEx02Q08R9G839Q4RFGG9026C7PX" hidden="1">#REF!</definedName>
    <definedName name="BEx02SEL3Z1QWGAHXDPUA9WLTTPS" hidden="1">#REF!</definedName>
    <definedName name="BEx02Y3KJZH5BGDM9QEZ1PVVI114" hidden="1">#REF!</definedName>
    <definedName name="BEx0313GRLLASDTVPW5DHTXHE74M" hidden="1">#REF!</definedName>
    <definedName name="BEx1F0SOZ3H5XUHXD7O01TCR8T6J" hidden="1">#REF!</definedName>
    <definedName name="BEx1F9HL824UCNCVZ2U62J4KZCX8" hidden="1">#REF!</definedName>
    <definedName name="BEx1FEVSJKTI1Q1Z874QZVFSJSVA" hidden="1">#REF!</definedName>
    <definedName name="BEx1FGDRUHHLI1GBHELT4PK0LY4V" hidden="1">#REF!</definedName>
    <definedName name="BEx1FJZ7GKO99IYTP6GGGF7EUL3Z" hidden="1">#REF!</definedName>
    <definedName name="BEx1FPDH0YKYQXDHUTFIQLIF34J8" hidden="1">#REF!</definedName>
    <definedName name="BEx1FQ9SZAGL2HEKRB046EOQDWOX" hidden="1">#REF!</definedName>
    <definedName name="BEx1FZV2CM77TBH1R6YYV9P06KA2" hidden="1">#REF!</definedName>
    <definedName name="BEx1G59AY8195JTUM6P18VXUFJ3E" hidden="1">#REF!</definedName>
    <definedName name="BEx1GKUDMCV60BOZT0SENCT0MD8L" hidden="1">#REF!</definedName>
    <definedName name="BEx1GUVQ5L0JCX3E4SROI4WBYVTO" hidden="1">#REF!</definedName>
    <definedName name="BEx1GVMRHFXUP6XYYY9NR12PV5TF" hidden="1">#REF!</definedName>
    <definedName name="BEx1H6KIT7BHUH6MDDWC935V9N47" hidden="1">#REF!</definedName>
    <definedName name="BEx1HA60AI3STEJQZAQ0RA3Q3AZV" hidden="1">#REF!</definedName>
    <definedName name="BEx1HB2DBVO5N6V2WX7BEHUFYTFU" hidden="1">#REF!</definedName>
    <definedName name="BEx1HDGOOJ3SKHYMWUZJ1P0RQZ9N" hidden="1">#REF!</definedName>
    <definedName name="BEx1HDM5ZXSJG6JQEMSFV52PZ10V" hidden="1">#REF!</definedName>
    <definedName name="BEx1HETBBZVN5F43LKOFMC4QB0CR" hidden="1">#REF!</definedName>
    <definedName name="BEx1HGWNWPLNXICOTP90TKQVVE4E" hidden="1">#REF!</definedName>
    <definedName name="BEx1HIPLJZABY0EMUOTZN0EQMDPU" hidden="1">#REF!</definedName>
    <definedName name="BEx1HO94JIRX219MPWMB5E5XZ04X" hidden="1">#REF!</definedName>
    <definedName name="BEx1HQNF6KHM21E3XLW0NMSSEI9S" hidden="1">#REF!</definedName>
    <definedName name="BEx1HSLNWIW4S97ZBYY7I7M5YVH4" hidden="1">#REF!</definedName>
    <definedName name="BEx1HZCBBWLB2BTNOXP319ZDEVOJ" hidden="1">#REF!</definedName>
    <definedName name="BEx1I4QKTILCKZUSOJCVZN7SNHL5" hidden="1">#REF!</definedName>
    <definedName name="BEx1IE0ZP7RIFM9FI24S9I6AAJ14" hidden="1">#REF!</definedName>
    <definedName name="BEx1IGQ5B697MNDOE06MVSR0H58E" hidden="1">#REF!</definedName>
    <definedName name="BEx1IKRPW8MLB9Y485M1TL2IT9SH" hidden="1">#REF!</definedName>
    <definedName name="BEx1IPKCFCT3TL9MSO1LSYJ2VJ2X" hidden="1">#REF!</definedName>
    <definedName name="BEx1IW5PQTTMD62XZ287XF2O3FBQ" hidden="1">#REF!</definedName>
    <definedName name="BEx1J0CSSHDJGBJUHVOEMCF2P4DL" hidden="1">#REF!</definedName>
    <definedName name="BEx1J0NL6D3ILC18B48AL0VNEN9A" hidden="1">#REF!</definedName>
    <definedName name="BEx1J7E8VCGLPYU82QXVUG5N3ZAI" hidden="1">#REF!</definedName>
    <definedName name="BEx1JGE2YQWH8S25USOY08XVGO0D" hidden="1">#REF!</definedName>
    <definedName name="BEx1JJJC9T1W7HY4V7HP1S1W4JO1" hidden="1">#REF!</definedName>
    <definedName name="BEx1JKKZSJ7DI4PTFVI9VVFMB1X2" hidden="1">#REF!</definedName>
    <definedName name="BEx1JUBQFRVMASSFK4B3V0AD7YP9" hidden="1">#REF!</definedName>
    <definedName name="BEx1JVTOATZGRJFXGXPJJLC4DOBE" hidden="1">#REF!</definedName>
    <definedName name="BEx1JXBM5W4YRWNQ0P95QQS6JWD6" hidden="1">#REF!</definedName>
    <definedName name="BEx1KGY9QEHZ9QSARMQUTQKRK4UX" hidden="1">#REF!</definedName>
    <definedName name="BEx1KIWH5MOLR00SBECT39NS3AJ1" hidden="1">#REF!</definedName>
    <definedName name="BEx1KKP1ELIF2UII2FWVGL7M1X7J" hidden="1">#REF!</definedName>
    <definedName name="BEx1KQJKIAPZKE9YDYH5HKXX52FM" hidden="1">#REF!</definedName>
    <definedName name="BEx1KUVWMB0QCWA3RBE4CADFVRIS" hidden="1">#REF!</definedName>
    <definedName name="BEx1L0AAH7PV8PPQQDBP5AI4TLYP" hidden="1">#REF!</definedName>
    <definedName name="BEx1L2OG1SDFK2TPXELJ77YP4NI2" hidden="1">#REF!</definedName>
    <definedName name="BEx1L6Q60MWRDJB4L20LK0XPA0Z2" hidden="1">#REF!</definedName>
    <definedName name="BEx1L7BSEFOLQDNZWMLUNBRO08T4" hidden="1">#REF!</definedName>
    <definedName name="BEx1LD63FP2Z4BR9TKSHOZW9KKZ5" hidden="1">#REF!</definedName>
    <definedName name="BEx1LDMB9RW982DUILM2WPT5VWQ3" hidden="1">#REF!</definedName>
    <definedName name="BEx1LFF2UQ13XL4X1I2WBD73NZ21" hidden="1">#REF!</definedName>
    <definedName name="BEx1LKTB33LO23ACTADIVRY7ZNFC" hidden="1">#REF!</definedName>
    <definedName name="BEx1LQNKVZAXGSEPDAM8AWU2FHHJ" hidden="1">#REF!</definedName>
    <definedName name="BEx1LRPGDQCOEMW8YT80J1XCDCIV" hidden="1">#REF!</definedName>
    <definedName name="BEx1LRUSJW4JG54X07QWD9R27WV9" hidden="1">#REF!</definedName>
    <definedName name="BEx1M1WBK5T0LP1AK2JYV6W87ID6" hidden="1">#REF!</definedName>
    <definedName name="BEx1M51HHDYGIT8PON7U8ICL2S95" hidden="1">#REF!</definedName>
    <definedName name="BEx1MP4FWKV0QYXE13PX9JSNA270" hidden="1">#REF!</definedName>
    <definedName name="BEx1MSV791FSS4CZQKG04NHT3F79" hidden="1">#REF!</definedName>
    <definedName name="BEx1MTRKKVCHOZ0YGID6HZ49LJTO" hidden="1">#REF!</definedName>
    <definedName name="BEx1N3CUJ3UX61X38ZAJVPEN4KMC" hidden="1">#REF!</definedName>
    <definedName name="BEx1N5R5IJ3CG6CL344F5KWPINEO" hidden="1">#REF!</definedName>
    <definedName name="BEx1NFCFVPBS7XURQ8Y0BZEGPBVP" hidden="1">#REF!</definedName>
    <definedName name="BEx1NM34KQTO1LDNSAFD1L82UZFG" hidden="1">#REF!</definedName>
    <definedName name="BEx1NO6TXZVOGCUWCCRTXRXWW0XL" hidden="1">#REF!</definedName>
    <definedName name="BEx1NS8EU5P9FQV3S0WRTXI5L361" hidden="1">#REF!</definedName>
    <definedName name="BEx1NUBX5VUYZFKQH69FN6BTLWCR" hidden="1">#REF!</definedName>
    <definedName name="BEx1NZ4K1L8UON80Y2A4RASKWGNP" hidden="1">#REF!</definedName>
    <definedName name="BEx1O24FB2CPATAGE3T7L1NBQQO1" hidden="1">#REF!</definedName>
    <definedName name="BEx1OLAZ915OGYWP0QP1QQWDLCRX" hidden="1">#REF!</definedName>
    <definedName name="BEx1OO5ER042IS6IC4TLDI75JNVH" hidden="1">#REF!</definedName>
    <definedName name="BEx1OTE54CBSUT8FWKRALEDCUWN4" hidden="1">#REF!</definedName>
    <definedName name="BEx1OVSMPADTX95QUOX34KZQ8EDY" hidden="1">#REF!</definedName>
    <definedName name="BEx1OWJJ0DP4628GCVVRQ9X0DRHQ" hidden="1">#REF!</definedName>
    <definedName name="BEx1OX544IO9FQJI7YYQGZCEHB3O" hidden="1">#REF!</definedName>
    <definedName name="BEx1OY6SVEUT2EQ26P7EKEND342G" hidden="1">#REF!</definedName>
    <definedName name="BEx1OYN1LPIPI12O9G6F7QAOS9T4" hidden="1">#REF!</definedName>
    <definedName name="BEx1P1HHKJA799O3YZXQAX6KFH58" hidden="1">#REF!</definedName>
    <definedName name="BEx1P34W467WGPOXPK292QFJIPHJ" hidden="1">#REF!</definedName>
    <definedName name="BEx1P76FRYAB1BWA5RJS4KOB3G9I" hidden="1">#REF!</definedName>
    <definedName name="BEx1P7S1J4TKGVJ43C2Q2R3M9WRB" hidden="1">#REF!</definedName>
    <definedName name="BEx1P8OF6WY3IH8SO71KQOU83V3Y" hidden="1">#REF!</definedName>
    <definedName name="BEx1PA11BLPVZM8RC5BL46WX8YB5" hidden="1">#REF!</definedName>
    <definedName name="BEx1PAMMMZTO2BTR6YLZ9ASMPS4N" hidden="1">#REF!</definedName>
    <definedName name="BEx1PBZ4BEFIPGMQXT9T8S4PZ2IM" hidden="1">#REF!</definedName>
    <definedName name="BEx1PJMAAUI73DAR3XUON2UMXTBS" hidden="1">#REF!</definedName>
    <definedName name="BEx1PLF2CFSXBZPVI6CJ534EIJDN" hidden="1">#REF!</definedName>
    <definedName name="BEx1PMWZB2DO6EM9BKLUICZJ65HD" hidden="1">#REF!</definedName>
    <definedName name="BEx1PU3X6U0EVLY9569KVBPAH7XU" hidden="1">#REF!</definedName>
    <definedName name="BEx1Q9OV5AOW28OUGRFCD3ZFVWC3" hidden="1">#REF!</definedName>
    <definedName name="BEx1QA54J2A4I7IBQR19BTY28ZMR" hidden="1">#REF!</definedName>
    <definedName name="BEx1QD50TNYYZ6YO943BWHPB9UD9" hidden="1">#REF!</definedName>
    <definedName name="BEx1QMQAHG3KQUK59DVM68SWKZIZ" hidden="1">#REF!</definedName>
    <definedName name="BEx1R9YFKJCMSEST8OVCAO5E47FO" hidden="1">#REF!</definedName>
    <definedName name="BEx1RBGC06B3T52OIC0EQ1KGVP1I" hidden="1">#REF!</definedName>
    <definedName name="BEx1RRC7X4NI1CU4EO5XYE2GVARJ" hidden="1">#REF!</definedName>
    <definedName name="BEx1RZA1NCGT832L7EMR7GMF588W" hidden="1">#REF!</definedName>
    <definedName name="BEx1S0XGIPUSZQUCSGWSK10GKW7Y" hidden="1">#REF!</definedName>
    <definedName name="BEx1S5VFNKIXHTTCWSV60UC50EZ8" hidden="1">#REF!</definedName>
    <definedName name="BEx1SK3U02H0RGKEYXW7ZMCEOF3V" hidden="1">#REF!</definedName>
    <definedName name="BEx1SSNEZINBJT29QVS62VS1THT4" hidden="1">#REF!</definedName>
    <definedName name="BEx1SVNCHNANBJIDIQVB8AFK4HAN" hidden="1">#REF!</definedName>
    <definedName name="BEx1SY74DYVEPAQ9TGGGXKJA025O" hidden="1">#REF!</definedName>
    <definedName name="BEx1TJ0WLS9O7KNSGIPWTYHDYI1D" hidden="1">#REF!</definedName>
    <definedName name="BEx1TUPQAYGAI13ZC7FU1FJXFAPM" hidden="1">#REF!</definedName>
    <definedName name="BEx1TY0F9W7EOF31FZXITWEYBSRT" hidden="1">#REF!</definedName>
    <definedName name="BEx1U7WFO8OZKB1EBF4H386JW91L" hidden="1">#REF!</definedName>
    <definedName name="BEx1U87938YR9N6HYI24KVBKLOS3" hidden="1">#REF!</definedName>
    <definedName name="BEx1U9P6VQWSVRICLZR9DYRMN61U" hidden="1">#REF!</definedName>
    <definedName name="BEx1UESH4KDWHYESQU2IE55RS3LI" hidden="1">#REF!</definedName>
    <definedName name="BEx1UI8N9KTCPSOJ7RDW0T8UEBNP" hidden="1">#REF!</definedName>
    <definedName name="BEx1UML0HHJFHA5TBOYQ24I3RV1W" hidden="1">#REF!</definedName>
    <definedName name="BEx1UO8ENOJNYCNX5Z95TBIJ3MKP" hidden="1">#REF!</definedName>
    <definedName name="BEx1UUDIQPZ23XQ79GUL0RAWRSCK" hidden="1">#REF!</definedName>
    <definedName name="BEx1V67SEV778NVW68J8W5SND1J7" hidden="1">#REF!</definedName>
    <definedName name="BEx1VIY9SQLRESD11CC4PHYT0XSG" hidden="1">#REF!</definedName>
    <definedName name="BEx1W3170EJU6QEJR4F8E2ULUU2U" hidden="1">#REF!</definedName>
    <definedName name="BEx1WC67EH10SC38QWX3WEA5KH3A" hidden="1">#REF!</definedName>
    <definedName name="BEx1WDTMC6W73PJPTY0JYLKOA883" hidden="1">#REF!</definedName>
    <definedName name="BEx1WGYTKZZIPM1577W5FEYKFH3V" hidden="1">#REF!</definedName>
    <definedName name="BEx1WHPURIV3D3PTJJ359H1OP7ZV" hidden="1">#REF!</definedName>
    <definedName name="BEx1WLBBR45RLDQX9FCLJWUUQX5R" hidden="1">#REF!</definedName>
    <definedName name="BEx1WLWY2CR1WRD694JJSWSDFAIR" hidden="1">#REF!</definedName>
    <definedName name="BEx1WMD1LWPWRIK6GGAJRJAHJM8I" hidden="1">#REF!</definedName>
    <definedName name="BEx1WR0D41MR174LBF3P9E3K0J51" hidden="1">#REF!</definedName>
    <definedName name="BEx1WT3VU2F7OSUQZHBIV4KTTFJ4" hidden="1">#REF!</definedName>
    <definedName name="BEx1WUB1FAS5PHU33TJ60SUHR618" hidden="1">#REF!</definedName>
    <definedName name="BEx1WX04G0INSPPG9NTNR3DYR6PZ" hidden="1">#REF!</definedName>
    <definedName name="BEx1X3LHU9DPG01VWX2IF65TRATF" hidden="1">#REF!</definedName>
    <definedName name="BEx1XFL3ISYW3FU1DQ3US0DYA8NQ" hidden="1">#REF!</definedName>
    <definedName name="BEx1XK8AAMO0AH0Z1OUKW30CA7EQ" hidden="1">#REF!</definedName>
    <definedName name="BEx1XL4MZ7C80495GHQRWOBS16PQ" hidden="1">#REF!</definedName>
    <definedName name="BEx1Y2IGS2K95E1M51PEF9KJZ0KB" hidden="1">#REF!</definedName>
    <definedName name="BEx1Y3PKK83X2FN9SAALFHOWKMRQ" hidden="1">#REF!</definedName>
    <definedName name="BEx1YL3DJ7Y4AZ01ERCOGW0FJ26T" hidden="1">#REF!</definedName>
    <definedName name="BEx1Z2RYHSVD1H37817SN93VMURZ" hidden="1">#REF!</definedName>
    <definedName name="BEx3AMAKWI6458B67VKZO56MCNJW" hidden="1">#REF!</definedName>
    <definedName name="BEx3AOOVM42G82TNF53W0EKXLUSI" hidden="1">#REF!</definedName>
    <definedName name="BEx3AZH9W4SUFCAHNDOQ728R9V4L" hidden="1">#REF!</definedName>
    <definedName name="BEx3BNR9ES4KY7Q1DK83KC5NDGL8" hidden="1">#REF!</definedName>
    <definedName name="BEx3BQR5VZXNQ4H949ORM8ESU3B3" hidden="1">#REF!</definedName>
    <definedName name="BEx3BTLL3ASJN134DLEQTQM70VZM" hidden="1">#REF!</definedName>
    <definedName name="BEx3BW5CTV0DJU5AQS3ZQFK2VLF3" hidden="1">#REF!</definedName>
    <definedName name="BEx3BYP0FG369M7G3JEFLMMXAKTS" hidden="1">#REF!</definedName>
    <definedName name="BEx3C2QR0WUD19QSVO8EMIPNQJKH" hidden="1">#REF!</definedName>
    <definedName name="BEx3CKFCCPZZ6ROLAT5C1DZNIC1U" hidden="1">#REF!</definedName>
    <definedName name="BEx3CO0SVO4WLH0DO43DCHYDTH1P" hidden="1">#REF!</definedName>
    <definedName name="BEx3CPDAEBC12450MVHX6S78ILBS" hidden="1">#REF!</definedName>
    <definedName name="BEx3CQ9OQ7E1YH93NADGWWEH0HD5" hidden="1">#REF!</definedName>
    <definedName name="BEx3D9G6QTSPF9UYI4X0XY0VE896" hidden="1">#REF!</definedName>
    <definedName name="BEx3DCQU9PBRXIMLO62KS5RLH447" hidden="1">#REF!</definedName>
    <definedName name="BEx3DQ8EH7C7L4XQAOL3NRRVRRT3" hidden="1">#REF!</definedName>
    <definedName name="BEx3EF99FD6QNNCNOKDEE67JHTUJ" hidden="1">#REF!</definedName>
    <definedName name="BEx3EGLXG4AU8GXIFP26DZ61E6EP" hidden="1">#REF!</definedName>
    <definedName name="BEx3EHCSERZ2O2OAG8Y95UPG2IY9" hidden="1">#REF!</definedName>
    <definedName name="BEx3EJR3TCJDYS7ZXNDS5N9KTGIK" hidden="1">#REF!</definedName>
    <definedName name="BEx3ELJTTBS6P05CNISMGOJOA60V" hidden="1">#REF!</definedName>
    <definedName name="BEx3EQSLJBDDJRHNX19PBFCKNY2I" hidden="1">#REF!</definedName>
    <definedName name="BEx3EUUAX947Q5N6MY6W0KSNY78Y" hidden="1">#REF!</definedName>
    <definedName name="BEx3F3OJYKFH63TY4TBS69H5CI8M" hidden="1">#REF!</definedName>
    <definedName name="BEx3FHMD1P5XBCH23ZKIFO6ZTCNB" hidden="1">#REF!</definedName>
    <definedName name="BEx3FI2G3YYIACQHXNXEA15M8ZK5" hidden="1">#REF!</definedName>
    <definedName name="BEx3FJ9MHSLDK8W91GO85FX1GX57" hidden="1">#REF!</definedName>
    <definedName name="BEx3FR251HFU7A33PU01SJUENL2B" hidden="1">#REF!</definedName>
    <definedName name="BEx3FX7EJL47JSLSWP3EOC265WAE" hidden="1">#REF!</definedName>
    <definedName name="BEx3G201R8NLJ6FIHO2QS0SW9QVV" hidden="1">#REF!</definedName>
    <definedName name="BEx3G2LL2II66XY5YCDPG4JE13A3" hidden="1">#REF!</definedName>
    <definedName name="BEx3G2WA0DTYY9D8AGHHOBTPE2B2" hidden="1">#REF!</definedName>
    <definedName name="BEx3GCXR6IAS0B6WJ03GJVH7CO52" hidden="1">#REF!</definedName>
    <definedName name="BEx3GEVV18SEQDI1JGY7EN6D1GT1" hidden="1">#REF!</definedName>
    <definedName name="BEx3GKFH64MKQX61S7DYTZ15JCPY" hidden="1">#REF!</definedName>
    <definedName name="BEx3GMJ1Y6UU02DLRL0QXCEKDA6C" hidden="1">#REF!</definedName>
    <definedName name="BEx3GN4LY0135CBDIN1TU2UEODGF" hidden="1">#REF!</definedName>
    <definedName name="BEx3GPDH2AH4QKT4OOSN563XUHBD" hidden="1">#REF!</definedName>
    <definedName name="BEx3GRGZOH1A62SHC133FKNN9K23" hidden="1">#REF!</definedName>
    <definedName name="BEx3GS2LABKJSRV8GPZLJZVX7NMJ" hidden="1">#REF!</definedName>
    <definedName name="BEx3H05W7OEBR6W6YJKGD6W5M3I1" hidden="1">#REF!</definedName>
    <definedName name="BEx3H244GCME7ZDNAXG6ZSJ64ZRE" hidden="1">#REF!</definedName>
    <definedName name="BEx3H5UX2GZFZZT657YR76RHW5I6" hidden="1">#REF!</definedName>
    <definedName name="BEx3HACPKDZVUOS9WBDCCFJB46DK" hidden="1">#REF!</definedName>
    <definedName name="BEx3HMSEFOP6DBM4R97XA6B7NFG6" hidden="1">#REF!</definedName>
    <definedName name="BEx3HWJ5SQSD2CVCQNR183X44FR8" hidden="1">#REF!</definedName>
    <definedName name="BEx3I09YVXO0G4X7KGSA4WGORM35" hidden="1">#REF!</definedName>
    <definedName name="BEx3I3KN8WAL54AYYACGCUM43J9W" hidden="1">#REF!</definedName>
    <definedName name="BEx3ICF1GY8HQEBIU9S43PDJ90BX" hidden="1">#REF!</definedName>
    <definedName name="BEx3IYAH2DEBFWO8F94H4MXE3RLY" hidden="1">#REF!</definedName>
    <definedName name="BEx3IZSG3932LSWHR5YV78IVRPCK" hidden="1">#REF!</definedName>
    <definedName name="BEx3IZXXSYEW50379N2EAFWO8DZV" hidden="1">#REF!</definedName>
    <definedName name="BEx3J1VZVGTKT4ATPO9O5JCSFTTR" hidden="1">#REF!</definedName>
    <definedName name="BEx3JC2TY7JNAAC3L7QHVPQXLGQ8" hidden="1">#REF!</definedName>
    <definedName name="BEx3JMF5D7ODCJ7THAJTC1GFSG95" hidden="1">#REF!</definedName>
    <definedName name="BEx3JX23SYDIGOGM4Y0CQFBW8ZBV" hidden="1">#REF!</definedName>
    <definedName name="BEx3JXCXCVBZJGV5VEG9MJEI01AL" hidden="1">#REF!</definedName>
    <definedName name="BEx3JYK2N7X59TPJSKYZ77ENY8SS" hidden="1">#REF!</definedName>
    <definedName name="BEx3K13PSDK50JLCLD0GX8L4TWAH" hidden="1">#REF!</definedName>
    <definedName name="BEx3K4EII7GU1CG0BN7UL15M6J8Z" hidden="1">#REF!</definedName>
    <definedName name="BEx3K4ZXQUQ2KYZF74B84SO48XMW" hidden="1">#REF!</definedName>
    <definedName name="BEx3KEFXUCVNVPH7KSEGAZYX13B5" hidden="1">#REF!</definedName>
    <definedName name="BEx3KFXUAF6YXAA47B7Q6X9B3VGB" hidden="1">#REF!</definedName>
    <definedName name="BEx3KIXQYOGMPK4WJJAVBRX4NR28" hidden="1">#REF!</definedName>
    <definedName name="BEx3KJOMVOSFZVJUL3GKCNP6DQDS" hidden="1">#REF!</definedName>
    <definedName name="BEx3KP2VRBMORK0QEAZUYCXL3DHJ" hidden="1">#REF!</definedName>
    <definedName name="BEx3L4IN3LI4C26SITKTGAH27CDU" hidden="1">#REF!</definedName>
    <definedName name="BEx3L4YQ0J7ZU0M5QM6YIPCEYC9K" hidden="1">#REF!</definedName>
    <definedName name="BEx3L60DJOR7NQN42G7YSAODP1EX" hidden="1">#REF!</definedName>
    <definedName name="BEx3L7D0PI38HWZ7VADU16C9E33D" hidden="1">#REF!</definedName>
    <definedName name="BEx3LANPY1HT49TAH98H4B9RC1D4" hidden="1">#REF!</definedName>
    <definedName name="BEx3LM1PR4Y7KINKMTMKR984GX8Q" hidden="1">#REF!</definedName>
    <definedName name="BEx3LM1PWWC9WH0R5TX5K06V559U" hidden="1">#REF!</definedName>
    <definedName name="BEx3LPCEZ1C0XEKNCM3YT09JWCUO" hidden="1">#REF!</definedName>
    <definedName name="BEx3LSXW33WR1ECIMRYUPFBJXGGH" hidden="1">#REF!</definedName>
    <definedName name="BEx3M1MR1K1NQD03H74BFWOK4MWQ" hidden="1">#REF!</definedName>
    <definedName name="BEx3M4H77MYUKOOD31H9F80NMVK8" hidden="1">#REF!</definedName>
    <definedName name="BEx3M9VFX329PZWYC4DMZ6P3W9R2" hidden="1">#REF!</definedName>
    <definedName name="BEx3MCQ0VEBV0CZXDS505L38EQ8N" hidden="1">#REF!</definedName>
    <definedName name="BEx3MEYV5LQY0BAL7V3CFAFVOM3T" hidden="1">#REF!</definedName>
    <definedName name="BEx3MF9LX8G8DXGARRYNTDH542WG" hidden="1">#REF!</definedName>
    <definedName name="BEx3MREOFWJQEYMCMBL7ZE06NBN6" hidden="1">#REF!</definedName>
    <definedName name="BEx3MSGD8I6KBFD4XFWYGH3DKUK3" hidden="1">#REF!</definedName>
    <definedName name="BEx3NDQFYEWZAUGWFMGT2R7E7RBT" hidden="1">#REF!</definedName>
    <definedName name="BEx3NGQBX2HEDKOCDX0TX1TGBB3P" hidden="1">#REF!</definedName>
    <definedName name="BEx3NLIZ7PHF2XE59ECZ3MD04ZG1" hidden="1">#REF!</definedName>
    <definedName name="BEx3NMQ4BVC94728AUM7CCX7UHTU" hidden="1">#REF!</definedName>
    <definedName name="BEx3NR2I4OUFP3Z2QZEDU2PIFIDI" hidden="1">#REF!</definedName>
    <definedName name="BEx3O19B8FTTAPVT5DZXQGQXWFR8" hidden="1">#REF!</definedName>
    <definedName name="BEx3O85IKWARA6NCJOLRBRJFMEWW" hidden="1">#REF!</definedName>
    <definedName name="BEx3OJZSCGFRW7SVGBFI0X9DNVMM" hidden="1">#REF!</definedName>
    <definedName name="BEx3ORSBUXAF21MKEY90YJV9AY9A" hidden="1">#REF!</definedName>
    <definedName name="BEx3OUS0N576NJN078Y1BWUWQK6B" hidden="1">#REF!</definedName>
    <definedName name="BEx3OV8BH6PYNZT7C246LOAU9SVX" hidden="1">#REF!</definedName>
    <definedName name="BEx3OXRYJZUEY6E72UJU0PHLMYAR" hidden="1">#REF!</definedName>
    <definedName name="BEx3P3RP5PYI4BJVYGNU1V7KT5EH" hidden="1">#REF!</definedName>
    <definedName name="BEx3P59TTRSGQY888P5C1O7M2PQT" hidden="1">#REF!</definedName>
    <definedName name="BEx3PDNRRNKD5GOUBUQFXAHIXLD9" hidden="1">#REF!</definedName>
    <definedName name="BEx3PDT8GNPWLLN02IH1XPV90XYK" hidden="1">#REF!</definedName>
    <definedName name="BEx3PKEMDW8KZEP11IL927C5O7I2" hidden="1">#REF!</definedName>
    <definedName name="BEx3PKJZ1Z7L9S6KV8KXVS6B2FX4" hidden="1">#REF!</definedName>
    <definedName name="BEx3PMNG53Z5HY138H99QOMTX8W3" hidden="1">#REF!</definedName>
    <definedName name="BEx3PP1RRSFZ8UC0JC9R91W6LNKW" hidden="1">#REF!</definedName>
    <definedName name="BEx3PRQW017D7T1X732WDV7L1KP8" hidden="1">#REF!</definedName>
    <definedName name="BEx3PVXYZC8WB9ZJE7OCKUXZ46EA" hidden="1">#REF!</definedName>
    <definedName name="BEx3Q0VWPU5EQECK7MQ47TYJ3SWW" hidden="1">#REF!</definedName>
    <definedName name="BEx3Q7BZ9PUXK2RLIOFSIS9AHU1B" hidden="1">#REF!</definedName>
    <definedName name="BEx3Q8J42S9VU6EAN2Y28MR6DF88" hidden="1">#REF!</definedName>
    <definedName name="BEx3QCFD2TBUF95ZN83Q7JPV97FK" hidden="1">#REF!</definedName>
    <definedName name="BEx3QEDFOYFY5NBTININ5W4RLD4Q" hidden="1">#REF!</definedName>
    <definedName name="BEx3QIKJ3U962US1Q564NZDLU8LD" hidden="1">#REF!</definedName>
    <definedName name="BEx3QLF3RHHBNUFLUWEROBZDF1U4" hidden="1">#REF!</definedName>
    <definedName name="BEx3QR9D45DHW50VQ7Y3Q1AXPOB9" hidden="1">#REF!</definedName>
    <definedName name="BEx3QSWT2S5KWG6U2V9711IYDQBM" hidden="1">#REF!</definedName>
    <definedName name="BEx3QVGG7Q2X4HZHJAM35A8T3VR7" hidden="1">#REF!</definedName>
    <definedName name="BEx3R0JUB9YN8PHPPQTAMIT1IHWK" hidden="1">#REF!</definedName>
    <definedName name="BEx3R81NFRO7M81VHVKOBFT0QBIL" hidden="1">#REF!</definedName>
    <definedName name="BEx3RHC2ZD5UFS6QD4OPFCNNMWH1" hidden="1">#REF!</definedName>
    <definedName name="BEx3RQ10QIWBAPHALAA91BUUCM2X" hidden="1">#REF!</definedName>
    <definedName name="BEx3RV4E1WT43SZBUN09RTB8EK1O" hidden="1">#REF!</definedName>
    <definedName name="BEx3RXYU0QLFXSFTM5EB20GD03W5" hidden="1">#REF!</definedName>
    <definedName name="BEx3RYKLC3QQO3XTUN7BEW2AQL98" hidden="1">#REF!</definedName>
    <definedName name="BEx3S37QNFSKW3DGRH5YVVEZLJI7" hidden="1">#REF!</definedName>
    <definedName name="BEx3SICJ45BYT6FHBER86PJT25FC" hidden="1">#REF!</definedName>
    <definedName name="BEx3SMUCMJVGQ2H4EHQI5ZFHEF0P" hidden="1">#REF!</definedName>
    <definedName name="BEx3SN56F03CPDRDA7LZ763V0N4I" hidden="1">#REF!</definedName>
    <definedName name="BEx3SPE6N1ORXPRCDL3JPZD73Z9F" hidden="1">#REF!</definedName>
    <definedName name="BEx3T29ZTULQE0OMSMWUMZDU9ZZ0" hidden="1">#REF!</definedName>
    <definedName name="BEx3T6MJ1QDJ929WMUDVZ0O3UW0Y" hidden="1">#REF!</definedName>
    <definedName name="BEx3TD7WH1NN1OH0MRS4T8ENRU32" hidden="1">#REF!</definedName>
    <definedName name="BEx3TPCSI16OAB2L9M9IULQMQ9J9" hidden="1">#REF!</definedName>
    <definedName name="BEx3TQ3SFJB2WTCV0OXDE56FB46K" hidden="1">#REF!</definedName>
    <definedName name="BEx3TX59M3456DDBXWFJ8X2TU37A" hidden="1">#REF!</definedName>
    <definedName name="BEx3U2UBY80GPGSTYFGI6F8TPKCV" hidden="1">#REF!</definedName>
    <definedName name="BEx3U64YUOZ419BAJS2W78UMATAW" hidden="1">#REF!</definedName>
    <definedName name="BEx3U94WCEA5DKMWBEX1GU0LKYG2" hidden="1">#REF!</definedName>
    <definedName name="BEx3U9VZ8SQVYS6ZA038J7AP7ZGW" hidden="1">#REF!</definedName>
    <definedName name="BEx3UIQ5WRJBGNTFCCLOR4N7B1OQ" hidden="1">#REF!</definedName>
    <definedName name="BEx3UJMIX2NUSSWGMSI25A5DM4CH" hidden="1">#REF!</definedName>
    <definedName name="BEx3UKIX0UULWP3BZA8VT2SQ8WI7" hidden="1">#REF!</definedName>
    <definedName name="BEx3UKOCOQG7S1YQ436S997K1KWV" hidden="1">#REF!</definedName>
    <definedName name="BEx3UNISOEXF3OFHT2BUA6P9RBIJ" hidden="1">#REF!</definedName>
    <definedName name="BEx3UYM19VIXLA0EU7LB9NHA77PB" hidden="1">#REF!</definedName>
    <definedName name="BEx3VML7CG70HPISMVYIUEN3711Q" hidden="1">#REF!</definedName>
    <definedName name="BEx56ZID5H04P9AIYLP1OASFGV56" hidden="1">#REF!</definedName>
    <definedName name="BEx57ROM8UIFKV5C1BOZWSQQLESO" hidden="1">#REF!</definedName>
    <definedName name="BEx587EYSS57E3PI8DT973HLJM9E" hidden="1">#REF!</definedName>
    <definedName name="BEx587KFQ3VKCOCY1SA5F24PQGUI" hidden="1">#REF!</definedName>
    <definedName name="BEx58O780PQ05NF0Z1SKKRB3N099" hidden="1">#REF!</definedName>
    <definedName name="BEx58W57CTL8HFK3U7ZRFYZR6MXE" hidden="1">#REF!</definedName>
    <definedName name="BEx58XHO7ZULLF2EUD7YIS0MGQJ5" hidden="1">#REF!</definedName>
    <definedName name="BEx58ZAFNTMGBNDH52VUYXLRJO7P" hidden="1">#REF!</definedName>
    <definedName name="BEx58ZW0HAIGIPEX9CVA1PQQTR6X" hidden="1">#REF!</definedName>
    <definedName name="BEx593SAFVYKW7V61D9COEZJXDA7" hidden="1">#REF!</definedName>
    <definedName name="BEx59BA1KH3RG6K1LHL7YS2VB79N" hidden="1">#REF!</definedName>
    <definedName name="BEx59DDIU0AMFOY94NSP1ULST8JD" hidden="1">#REF!</definedName>
    <definedName name="BEx59E9WABJP2TN71QAIKK79HPK9" hidden="1">#REF!</definedName>
    <definedName name="BEx59F0T17A80RNLNSZNFX8NAO8Y" hidden="1">#REF!</definedName>
    <definedName name="BEx59P7MAPNU129ZTC5H3EH892G1" hidden="1">#REF!</definedName>
    <definedName name="BEx5A11WZRQSIE089QE119AOX9ZG" hidden="1">#REF!</definedName>
    <definedName name="BEx5A7CIGCOTHJKHGUBDZG91JGPZ" hidden="1">#REF!</definedName>
    <definedName name="BEx5A8UFLT2SWVSG5COFA9B8P376" hidden="1">#REF!</definedName>
    <definedName name="BEx5ABUBK8WJV1WILGYU9A7CO0KI" hidden="1">#REF!</definedName>
    <definedName name="BEx5AFFTN3IXIBHDKM0FYC4OFL1S" hidden="1">#REF!</definedName>
    <definedName name="BEx5AOFIO8KVRHIZ1RII337AA8ML" hidden="1">#REF!</definedName>
    <definedName name="BEx5APRZ66L5BWHFE8E4YYNEDTI4" hidden="1">#REF!</definedName>
    <definedName name="BEx5AQJ1Z64KY10P8ZF1JKJUFEGN" hidden="1">#REF!</definedName>
    <definedName name="BEx5AY62R0TL82VHXE37SCZCINQC" hidden="1">#REF!</definedName>
    <definedName name="BEx5B0PV1FCOUSHWQTY94AO0B8P0" hidden="1">#REF!</definedName>
    <definedName name="BEx5B4RHHX0J1BF2FZKEA0SPP29O" hidden="1">#REF!</definedName>
    <definedName name="BEx5B5YMSWP0OVI5CIQRP5V18D0C" hidden="1">#REF!</definedName>
    <definedName name="BEx5B825RW35M5H0UB2IZGGRS4ER" hidden="1">#REF!</definedName>
    <definedName name="BEx5BAWPMY0TL684WDXX6KKJLRCN" hidden="1">#REF!</definedName>
    <definedName name="BEx5BBCUOWR6J9MZS2ML5XB0X7MW" hidden="1">#REF!</definedName>
    <definedName name="BEx5BBI61U4Y65GD0ARMTALPP7SJ" hidden="1">#REF!</definedName>
    <definedName name="BEx5BDR56MEV4IHY6CIH2SVNG1UB" hidden="1">#REF!</definedName>
    <definedName name="BEx5BESZC5H329SKHGJOHZFILYJJ" hidden="1">#REF!</definedName>
    <definedName name="BEx5BHSQ42B50IU1TEQFUXFX9XQD" hidden="1">#REF!</definedName>
    <definedName name="BEx5BKSM4UN4C1DM3EYKM79MRC5K" hidden="1">#REF!</definedName>
    <definedName name="BEx5BNN8NPH9KVOBARB9CDD9WLB6" hidden="1">#REF!</definedName>
    <definedName name="BEx5BPLEZ8XY6S89R7AZQSKLT4HK" hidden="1">#REF!</definedName>
    <definedName name="BEx5BYFMZ80TDDN2EZO8CF39AIAC" hidden="1">#REF!</definedName>
    <definedName name="BEx5C2BWFW6SHZBFDEISKGXHZCQW" hidden="1">#REF!</definedName>
    <definedName name="BEx5C44NK782B81CBGQUDS6Z8MV9" hidden="1">#REF!</definedName>
    <definedName name="BEx5C49ZFH8TO9ZU55729C3F7XG7" hidden="1">#REF!</definedName>
    <definedName name="BEx5C8GZQK13G60ZM70P63I5OS0L" hidden="1">#REF!</definedName>
    <definedName name="BEx5CAPTVN2NBT3UOMA1UFAL1C2R" hidden="1">#REF!</definedName>
    <definedName name="BEx5CEM3SYF9XP0ZZVE0GEPCLV3F" hidden="1">#REF!</definedName>
    <definedName name="BEx5CFYQ0F1Z6P8SCVJ0I3UPVFE4" hidden="1">#REF!</definedName>
    <definedName name="BEx5CPEKNSJORIPFQC2E1LTRYY8L" hidden="1">#REF!</definedName>
    <definedName name="BEx5CSUOL05D8PAM2TRDA9VRJT1O" hidden="1">#REF!</definedName>
    <definedName name="BEx5CUNFOO4YDFJ22HCMI2QKIGKM" hidden="1">#REF!</definedName>
    <definedName name="BEx5D01O3G6BXWXT7MZEVS1F4TE9" hidden="1">#REF!</definedName>
    <definedName name="BEx5D3HO5XE85AN0NGALZ4K4GE8J" hidden="1">#REF!</definedName>
    <definedName name="BEx5D8L47OF0WHBPFWXGZINZWUBZ" hidden="1">#REF!</definedName>
    <definedName name="BEx5DAJAHQ2SKUPCKSCR3PYML67L" hidden="1">#REF!</definedName>
    <definedName name="BEx5DC18JM1KJCV44PF18E0LNRKA" hidden="1">#REF!</definedName>
    <definedName name="BEx5DFH8EU3RCPUOTFY8S9G8SBCG" hidden="1">#REF!</definedName>
    <definedName name="BEx5DJIZBTNS011R9IIG2OQ2L6ZX" hidden="1">#REF!</definedName>
    <definedName name="BEx5DS2EKWFPC2UWI1W1QESX9QP5" hidden="1">#REF!</definedName>
    <definedName name="BEx5E123OLO9WQUOIRIDJ967KAGK" hidden="1">#REF!</definedName>
    <definedName name="BEx5E2UU5NES6W779W2OZTZOB4O7" hidden="1">#REF!</definedName>
    <definedName name="BEx5ELFT92WAQN3NW8COIMQHUL91" hidden="1">#REF!</definedName>
    <definedName name="BEx5ELQL9B0VR6UT18KP11DHOTFX" hidden="1">#REF!</definedName>
    <definedName name="BEx5ER4TJTFPN7IB1MNEB1ZFR5M6" hidden="1">#REF!</definedName>
    <definedName name="BEx5EYXB2LDMI4FLC3QFAOXC0FZ3" hidden="1">#REF!</definedName>
    <definedName name="BEx5F6V72QTCK7O39Y59R0EVM6CW" hidden="1">#REF!</definedName>
    <definedName name="BEx5FGLQVACD5F5YZG4DGSCHCGO2" hidden="1">#REF!</definedName>
    <definedName name="BEx5FHCTE8VTJEF7IK189AVLNYSY" hidden="1">#REF!</definedName>
    <definedName name="BEx5FLJWHLW3BTZILDPN5NMA449V" hidden="1">#REF!</definedName>
    <definedName name="BEx5FNI2O10YN2SI1NO4X5GP3GTF" hidden="1">#REF!</definedName>
    <definedName name="BEx5FO8YRFSZCG3L608EHIHIHFY4" hidden="1">#REF!</definedName>
    <definedName name="BEx5FQNA6V4CNYSH013K45RI4BCV" hidden="1">#REF!</definedName>
    <definedName name="BEx5FVQPPEU32CPNV9RRQ9MNLLVE" hidden="1">#REF!</definedName>
    <definedName name="BEx5G08KGMG5X2AQKDGPFYG5GH94" hidden="1">#REF!</definedName>
    <definedName name="BEx5G1A8TFN4C4QII35U9DKYNIS8" hidden="1">#REF!</definedName>
    <definedName name="BEx5G1L0QO91KEPDMV1D8OT4BT73" hidden="1">#REF!</definedName>
    <definedName name="BEx5G1QHX69GFUYHUZA5X74MTDMR" hidden="1">#REF!</definedName>
    <definedName name="BEx5G5S2C9JRD28ZQMMQLCBHWOHB" hidden="1">#REF!</definedName>
    <definedName name="BEx5G7KU3EGZQSYN2YNML8EW8NDC" hidden="1">#REF!</definedName>
    <definedName name="BEx5G86DZL1VYUX6KWODAP3WFAWP" hidden="1">#REF!</definedName>
    <definedName name="BEx5G8BV2GIOCM3C7IUFK8L04A6M" hidden="1">#REF!</definedName>
    <definedName name="BEx5GID9MVBUPFFT9M8K8B5MO9NV" hidden="1">#REF!</definedName>
    <definedName name="BEx5GN0EWA9SCQDPQ7NTUQH82QVK" hidden="1">#REF!</definedName>
    <definedName name="BEx5GNBCU4WZ74I0UXFL9ZG2XSGJ" hidden="1">#REF!</definedName>
    <definedName name="BEx5GUCTYC7QCWGWU5BTO7Y7HDZX" hidden="1">#REF!</definedName>
    <definedName name="BEx5GYUPJULJQ624TEESYFG1NFOH" hidden="1">#REF!</definedName>
    <definedName name="BEx5H0NEE0AIN5E2UHJ9J9ISU9N1" hidden="1">#REF!</definedName>
    <definedName name="BEx5H1UJSEUQM2K8QHQXO5THVHSO" hidden="1">#REF!</definedName>
    <definedName name="BEx5HAOT9XWUF7XIFRZZS8B9F5TZ" hidden="1">#REF!</definedName>
    <definedName name="BEx5HB534CO7TBSALKMD27WHMAQJ" hidden="1">#REF!</definedName>
    <definedName name="BEx5HE4XRF9BUY04MENWY9CHHN5H" hidden="1">#REF!</definedName>
    <definedName name="BEx5HFHMABAT0H9KKS754X4T304E" hidden="1">#REF!</definedName>
    <definedName name="BEx5HGDZ7MX1S3KNXLRL9WU565V4" hidden="1">#REF!</definedName>
    <definedName name="BEx5HJZ9FAVNZSSBTAYRPZDYM9NU" hidden="1">#REF!</definedName>
    <definedName name="BEx5HZ9JMKHNLFWLVUB1WP5B39BL" hidden="1">#REF!</definedName>
    <definedName name="BEx5I17QJ0PQ1OG1IMH69HMQWNEA" hidden="1">#REF!</definedName>
    <definedName name="BEx5I244LQHZTF3XI66J8705R9XX" hidden="1">#REF!</definedName>
    <definedName name="BEx5I8PBP4LIXDGID5BP0THLO0AQ" hidden="1">#REF!</definedName>
    <definedName name="BEx5I8USVUB3JP4S9OXGMZVMOQXR" hidden="1">#REF!</definedName>
    <definedName name="BEx5I9GDQSYIAL65UQNDMNFQCS9Y" hidden="1">#REF!</definedName>
    <definedName name="BEx5IBUPG9AWNW5PK7JGRGEJ4OLM" hidden="1">#REF!</definedName>
    <definedName name="BEx5IC06RVN8BSAEPREVKHKLCJ2L" hidden="1">#REF!</definedName>
    <definedName name="BEx5IGY4M04BPXSQF2J4GQYXF85O" hidden="1">#REF!</definedName>
    <definedName name="BEx5IWTZDCLZ5CCDG108STY04SAJ" hidden="1">#REF!</definedName>
    <definedName name="BEx5J0FFP1KS4NGY20AEJI8VREEA" hidden="1">#REF!</definedName>
    <definedName name="BEx5J1XE5FVWL6IJV6CWKPN24UBK" hidden="1">#REF!</definedName>
    <definedName name="BEx5JF3ZXLDIS8VNKDCY7ZI7H1CI" hidden="1">#REF!</definedName>
    <definedName name="BEx5JHCZJ8G6OOOW6EF3GABXKH6F" hidden="1">#REF!</definedName>
    <definedName name="BEx5JJB6W446THXQCRUKD3I7RKLP" hidden="1">#REF!</definedName>
    <definedName name="BEx5JNCT8Z7XSSPD5EMNAJELCU2V" hidden="1">#REF!</definedName>
    <definedName name="BEx5JQCNT9Y4RM306CHC8IPY3HBZ" hidden="1">#REF!</definedName>
    <definedName name="BEx5K08PYKE6JOKBYIB006TX619P" hidden="1">#REF!</definedName>
    <definedName name="BEx5K4W2S2K7M9V2M304KW93LK8Q" hidden="1">#REF!</definedName>
    <definedName name="BEx5K51DSERT1TR7B4A29R41W4NX" hidden="1">#REF!</definedName>
    <definedName name="BEx5KBBZ8KCEQK36ARG4ERYOFD4G" hidden="1">#REF!</definedName>
    <definedName name="BEx5KCOET0DYMY4VILOLGVBX7E3C" hidden="1">#REF!</definedName>
    <definedName name="BEx5KYER580I4T7WTLMUN7NLNP5K" hidden="1">#REF!</definedName>
    <definedName name="BEx5LHLB3M6K4ZKY2F42QBZT30ZH" hidden="1">#REF!</definedName>
    <definedName name="BEx5LKQJG40DO2JR1ZF6KD3PON9K" hidden="1">#REF!</definedName>
    <definedName name="BEx5LQA84QRPGAR4FLC7MCT3H9EN" hidden="1">#REF!</definedName>
    <definedName name="BEx5LRMNU3HXIE1BUMDHRU31F7JJ" hidden="1">#REF!</definedName>
    <definedName name="BEx5LSJ1LPUAX3ENSPECWPG4J7D1" hidden="1">#REF!</definedName>
    <definedName name="BEx5LTKQ8RQWJE4BC88OP928893U" hidden="1">#REF!</definedName>
    <definedName name="BEx5M4D4KHXU4JXKDEHZZNRG7NRA" hidden="1">#REF!</definedName>
    <definedName name="BEx5MB9BR71LZDG7XXQ2EO58JC5F" hidden="1">#REF!</definedName>
    <definedName name="BEx5MHEF05EVRV5DPTG4KMPWZSUS" hidden="1">#REF!</definedName>
    <definedName name="BEx5MLQZM68YQSKARVWTTPINFQ2C" hidden="1">#REF!</definedName>
    <definedName name="BEx5MMCJMU7FOOWUCW9EA13B7V5F" hidden="1">#REF!</definedName>
    <definedName name="BEx5MVXTKNBXHNWTL43C670E4KXC" hidden="1">#REF!</definedName>
    <definedName name="BEx5MWZGZ3VRB5418C2RNF9H17BQ" hidden="1">#REF!</definedName>
    <definedName name="BEx5MX4YD2QV39W04QH9C6AOA0FB" hidden="1">#REF!</definedName>
    <definedName name="BEx5N3A8LULD7YBJH5J83X27PZSW" hidden="1">#REF!</definedName>
    <definedName name="BEx5N4XI4PWB1W9PMZ4O5R0HWTYD" hidden="1">#REF!</definedName>
    <definedName name="BEx5N8DH1SY888WI2GZ2D6E9XCXB" hidden="1">#REF!</definedName>
    <definedName name="BEx5NA68N6FJFX9UJXK4M14U487F" hidden="1">#REF!</definedName>
    <definedName name="BEx5NIKBG2GDJOYGE3WCXKU7YY51" hidden="1">#REF!</definedName>
    <definedName name="BEx5NV06L5J5IMKGOMGKGJ4PBZCD" hidden="1">#REF!</definedName>
    <definedName name="BEx5NW1V6AB25NEEX9VPHRXWJDSS" hidden="1">#REF!</definedName>
    <definedName name="BEx5NWSXWACAUHWVZAI57DGZ8OCQ" hidden="1">#REF!</definedName>
    <definedName name="BEx5NZSSQ6PY99ZX2D7Q9IGOR34W" hidden="1">#REF!</definedName>
    <definedName name="BEx5O2N9HTGG4OJHR62PKFMNZTTW" hidden="1">#REF!</definedName>
    <definedName name="BEx5O3ZUQ2OARA1CDOZ3NC4UE5AA" hidden="1">#REF!</definedName>
    <definedName name="BEx5OAFS0NJ2CB86A02E1JYHMLQ1" hidden="1">#REF!</definedName>
    <definedName name="BEx5OG4RPU8W1ETWDWM234NYYYEN" hidden="1">#REF!</definedName>
    <definedName name="BEx5OP9Y43F99O2IT69MKCCXGL61" hidden="1">#REF!</definedName>
    <definedName name="BEx5P9Y9RDXNUAJ6CZ2LHMM8IM7T" hidden="1">#REF!</definedName>
    <definedName name="BEx5PHWB2C0D5QLP3BZIP3UO7DIZ" hidden="1">#REF!</definedName>
    <definedName name="BEx5PJP02W68K2E46L5C5YBSNU6T" hidden="1">#REF!</definedName>
    <definedName name="BEx5PLCA8DOMAU315YCS5275L2HS" hidden="1">#REF!</definedName>
    <definedName name="BEx5PRXMZ5M65Z732WNNGV564C2J" hidden="1">#REF!</definedName>
    <definedName name="BEx5Q29Y91E64DPE0YY53A6YHF3Y" hidden="1">#REF!</definedName>
    <definedName name="BEx5QPSW4IPLH50WSR87HRER05RF" hidden="1">#REF!</definedName>
    <definedName name="BEx73V0EP8EMNRC3EZJJKKVKWQVB" hidden="1">#REF!</definedName>
    <definedName name="BEx741WJHIJVXUX131SBXTVW8D71" hidden="1">#REF!</definedName>
    <definedName name="BEx74Q6H3O7133AWQXWC21MI2UFT" hidden="1">#REF!</definedName>
    <definedName name="BEx74R2VQ8BSMKPX25262AU3VZF7" hidden="1">#REF!</definedName>
    <definedName name="BEx74W6BJ8ENO3J25WNM5H5APKA3" hidden="1">#REF!</definedName>
    <definedName name="BEx74YKLW1FKLWC3DJ2ELZBZBY1M" hidden="1">#REF!</definedName>
    <definedName name="BEx755GRRD9BL27YHLH5QWIYLWB7" hidden="1">#REF!</definedName>
    <definedName name="BEx759D1D5SXS5ELLZVBI0SXYUNF" hidden="1">#REF!</definedName>
    <definedName name="BEx75DPEQTX055IZ2L8UVLJOT1DD" hidden="1">#REF!</definedName>
    <definedName name="BEx75GJZSZHUDN6OOAGQYFUDA2LP" hidden="1">#REF!</definedName>
    <definedName name="BEx75HGCCV5K4UCJWYV8EV9AG5YT" hidden="1">#REF!</definedName>
    <definedName name="BEx75PZT8TY5P13U978NVBUXKHT4" hidden="1">#REF!</definedName>
    <definedName name="BEx75T55F7GML8V1DMWL26WRT006" hidden="1">#REF!</definedName>
    <definedName name="BEx75VJGR07JY6UUWURQ4PJ29UKC" hidden="1">#REF!</definedName>
    <definedName name="BEx7696AZUPB1PK30JJQUWUELQPJ" hidden="1">#REF!</definedName>
    <definedName name="BEx76PNR8S4T4VUQS0KU58SEX0VN" hidden="1">#REF!</definedName>
    <definedName name="BEx76YY7ODSIKDD9VDF9TLTDM18I" hidden="1">#REF!</definedName>
    <definedName name="BEx7705E86I9B7DTKMMJMAFSYMUL" hidden="1">#REF!</definedName>
    <definedName name="BEx7741OUGLA0WJQLQRUJSL4DE00" hidden="1">#REF!</definedName>
    <definedName name="BEx774N83DXLJZ54Q42PWIJZ2DN1" hidden="1">#REF!</definedName>
    <definedName name="BEx779QNIY3061ZV9BR462WKEGRW" hidden="1">#REF!</definedName>
    <definedName name="BEx77G19QU9A95CNHE6QMVSQR2T3" hidden="1">#REF!</definedName>
    <definedName name="BEx77P0S3GVMS7BJUL9OWUGJ1B02" hidden="1">#REF!</definedName>
    <definedName name="BEx77QDESURI6WW5582YXSK3A972" hidden="1">#REF!</definedName>
    <definedName name="BEx77VBI9XOPFHKEWU5EHQ9J675Y" hidden="1">#REF!</definedName>
    <definedName name="BEx7809GQOCLHSNH95VOYIX7P1TV" hidden="1">#REF!</definedName>
    <definedName name="BEx780K8XAXUHGVZGZWQ74DK4CI3" hidden="1">#REF!</definedName>
    <definedName name="BEx78226TN58UE0CTY98YEDU0LSL" hidden="1">#REF!</definedName>
    <definedName name="BEx7881ZZBWHRAX6W2GY19J8MGEQ" hidden="1">#REF!</definedName>
    <definedName name="BEx78BSYINF85GYNSCIRD95PH86Q" hidden="1">#REF!</definedName>
    <definedName name="BEx78HHRIWDLHQX2LG0HWFRYEL1T" hidden="1">#REF!</definedName>
    <definedName name="BEx78QC4X2YVM9K6MQRB2WJG36N3" hidden="1">#REF!</definedName>
    <definedName name="BEx78QMXZ2P1ZB3HJ9O50DWHCMXR" hidden="1">#REF!</definedName>
    <definedName name="BEx78SFO5VR28677DWZEMDN7G86X" hidden="1">#REF!</definedName>
    <definedName name="BEx78SFOYH1Z0ZDTO47W2M60TW6K" hidden="1">#REF!</definedName>
    <definedName name="BEx7974EARYYX2ICWU0YC50VO5D8" hidden="1">#REF!</definedName>
    <definedName name="BEx79JK3E6JO8MX4O35A5G8NZCC8" hidden="1">#REF!</definedName>
    <definedName name="BEx79OCP4HQ6XP8EWNGEUDLOZBBS" hidden="1">#REF!</definedName>
    <definedName name="BEx79SEAYKUZB0H4LYBCD6WWJBG2" hidden="1">#REF!</definedName>
    <definedName name="BEx79SJRHTLS9PYM69O9BWW1FMJK" hidden="1">#REF!</definedName>
    <definedName name="BEx79YJJLBELICW9F9FRYSCQ101L" hidden="1">#REF!</definedName>
    <definedName name="BEx79YUC7B0V77FSBGIRCY1BR4VK" hidden="1">#REF!</definedName>
    <definedName name="BEx7A06T3RC2891FUX05G3QPRAUE" hidden="1">#REF!</definedName>
    <definedName name="BEx7A9S3JA1X7FH4CFSQLTZC4691" hidden="1">#REF!</definedName>
    <definedName name="BEx7ABA2C9IWH5VSLVLLLCY62161" hidden="1">#REF!</definedName>
    <definedName name="BEx7AE4LPLX8N85BYB0WCO5S7ZPV" hidden="1">#REF!</definedName>
    <definedName name="BEx7AR0EEP9O5JPPEKQWG1TC860T" hidden="1">#REF!</definedName>
    <definedName name="BEx7ASD1I654MEDCO6GGWA95PXSC" hidden="1">#REF!</definedName>
    <definedName name="BEx7AURD3S7JGN4D3YK1QAG6TAFA" hidden="1">#REF!</definedName>
    <definedName name="BEx7AVCX9S5RJP3NSZ4QM4E6ERDT" hidden="1">#REF!</definedName>
    <definedName name="BEx7AVYIGP0930MV5JEBWRYCJN68" hidden="1">#REF!</definedName>
    <definedName name="BEx7B6LH6917TXOSAAQ6U7HVF018" hidden="1">#REF!</definedName>
    <definedName name="BEx7BN8E88JR3K1BSLAZRPSFPQ9L" hidden="1">#REF!</definedName>
    <definedName name="BEx7BP14RMS3638K85OM4NCYLRHG" hidden="1">#REF!</definedName>
    <definedName name="BEx7BPXFZXJ79FQ0E8AQE21PGVHA" hidden="1">#REF!</definedName>
    <definedName name="BEx7C04AM39DQMC1TIX7CFZ2ADHX" hidden="1">#REF!</definedName>
    <definedName name="BEx7C346X4AX2J1QPM4NBC7JL5W9" hidden="1">#REF!</definedName>
    <definedName name="BEx7C40F0PQURHPI6YQ39NFIR86Z" hidden="1">#REF!</definedName>
    <definedName name="BEx7C7B9VCY7N0H7N1NH6HNNH724" hidden="1">#REF!</definedName>
    <definedName name="BEx7C93VR7SYRIJS1JO8YZKSFAW9" hidden="1">#REF!</definedName>
    <definedName name="BEx7CCPC6R1KQQZ2JQU6EFI1G0RM" hidden="1">#REF!</definedName>
    <definedName name="BEx7CIJST9GLS2QD383UK7VUDTGL" hidden="1">#REF!</definedName>
    <definedName name="BEx7CO8T2XKC7GHDSYNAWTZ9L7YR" hidden="1">#REF!</definedName>
    <definedName name="BEx7CW1CF00DO8A36UNC2X7K65C2" hidden="1">#REF!</definedName>
    <definedName name="BEx7CW6NFRL2P4XWP0MWHIYA97KF" hidden="1">#REF!</definedName>
    <definedName name="BEx7CZXN83U7XFVGG1P1N6ZCQK7U" hidden="1">#REF!</definedName>
    <definedName name="BEx7D14R4J25CLH301NHMGU8FSWM" hidden="1">#REF!</definedName>
    <definedName name="BEx7D38BE0Z9QLQBDMGARM9USFPM" hidden="1">#REF!</definedName>
    <definedName name="BEx7D5RWKRS4W71J4NZ6ZSFHPKFT" hidden="1">#REF!</definedName>
    <definedName name="BEx7D8H1TPOX1UN17QZYEV7Q58GA" hidden="1">#REF!</definedName>
    <definedName name="BEx7DGF13H2074LRWFZQ45PZ6JPX" hidden="1">#REF!</definedName>
    <definedName name="BEx7DHBE0SOC5KXWWQ73WUDBRX8J" hidden="1">#REF!</definedName>
    <definedName name="BEx7DKWUXEDIISSX4GDD4YYT887F" hidden="1">#REF!</definedName>
    <definedName name="BEx7DMUYR2HC26WW7AOB1TULERMB" hidden="1">#REF!</definedName>
    <definedName name="BEx7DVJTRV44IMJIBFXELE67SZ7S" hidden="1">#REF!</definedName>
    <definedName name="BEx7DVUMFCI5INHMVFIJ44RTTSTT" hidden="1">#REF!</definedName>
    <definedName name="BEx7E2QT2U8THYOKBPXONB1B47WH" hidden="1">#REF!</definedName>
    <definedName name="BEx7E5QP7W6UKO74F5Y0VJ741HS5" hidden="1">#REF!</definedName>
    <definedName name="BEx7E6N29HGH3I47AFB2DCS6MVS6" hidden="1">#REF!</definedName>
    <definedName name="BEx7EBA8IYHQKT7IQAOAML660SYA" hidden="1">#REF!</definedName>
    <definedName name="BEx7EI6C8MCRZFEQYUBE5FSUTIHK" hidden="1">#REF!</definedName>
    <definedName name="BEx7EI6DL1Z6UWLFBXAKVGZTKHWJ" hidden="1">#REF!</definedName>
    <definedName name="BEx7EQKHX7GZYOLXRDU534TT4H64" hidden="1">#REF!</definedName>
    <definedName name="BEx7ETV6L1TM7JSXJIGK3FC6RVZW" hidden="1">#REF!</definedName>
    <definedName name="BEx7EYYLHMBYQTH6I377FCQS7CSX" hidden="1">#REF!</definedName>
    <definedName name="BEx7FCLG1RYI2SNOU1Y2GQZNZSWA" hidden="1">#REF!</definedName>
    <definedName name="BEx7FN32ZGWOAA4TTH79KINTDWR9" hidden="1">#REF!</definedName>
    <definedName name="BEx7FV0WJHXL6X5JNQ2ZX45PX49P" hidden="1">#REF!</definedName>
    <definedName name="BEx7G82CKM3NIY1PHNFK28M09PCH" hidden="1">#REF!</definedName>
    <definedName name="BEx7GR3ENYWRXXS5IT0UMEGOLGUH" hidden="1">#REF!</definedName>
    <definedName name="BEx7GSAL6P7TASL8MB63RFST1LJL" hidden="1">#REF!</definedName>
    <definedName name="BEx7H0JD6I5I8WQLLWOYWY5YWPQE" hidden="1">#REF!</definedName>
    <definedName name="BEx7H14XCXH7WEXEY1HVO53A6AGH" hidden="1">#REF!</definedName>
    <definedName name="BEx7HGVBEF4LEIF6RC14N3PSU461" hidden="1">#REF!</definedName>
    <definedName name="BEx7HQ5T9FZ42QWS09UO4DT42Y0R" hidden="1">#REF!</definedName>
    <definedName name="BEx7HRCZE3CVGON1HV07MT5MNDZ3" hidden="1">#REF!</definedName>
    <definedName name="BEx7HWGE2CANG5M17X4C8YNC3N8F" hidden="1">#REF!</definedName>
    <definedName name="BEx7IB54GU5UCTJS549UBDW43EJL" hidden="1">#REF!</definedName>
    <definedName name="BEx7IBVYN47SFZIA0K4MDKQZNN9V" hidden="1">#REF!</definedName>
    <definedName name="BEx7IGOMJB39HUONENRXTK1MFHGE" hidden="1">#REF!</definedName>
    <definedName name="BEx7ISO6LTCYYDK0J6IN4PG2P6SW" hidden="1">#REF!</definedName>
    <definedName name="BEx7IV2IJ5WT7UC0UG7WP0WF2JZI" hidden="1">#REF!</definedName>
    <definedName name="BEx7IXGU74GE5E4S6W4Z13AR092Y" hidden="1">#REF!</definedName>
    <definedName name="BEx7J4YL8Q3BI1MLH16YYQ18IJRD" hidden="1">#REF!</definedName>
    <definedName name="BEx7J5K5QVUOXI6A663KUWL6PO3O" hidden="1">#REF!</definedName>
    <definedName name="BEx7JH3HGBPI07OHZ5LFYK0UFZQR" hidden="1">#REF!</definedName>
    <definedName name="BEx7JRL3MHRMVLQF3EN15MXRPN68" hidden="1">#REF!</definedName>
    <definedName name="BEx7JV194190CNM6WWGQ3UBJ3CHH" hidden="1">#REF!</definedName>
    <definedName name="BEx7JZJ4AE8AGMWPK3XPBTBUBZ48" hidden="1">#REF!</definedName>
    <definedName name="BEx7K7GZ607XQOGB81A1HINBTGOZ" hidden="1">#REF!</definedName>
    <definedName name="BEx7KEYPBDXSNROH8M6CDCBN6B50" hidden="1">#REF!</definedName>
    <definedName name="BEx7KH7PZ0A6FSWA4LAN2CMZ0WSF" hidden="1">#REF!</definedName>
    <definedName name="BEx7KNCTL6VMNQP4MFMHOMV1WI1Y" hidden="1">#REF!</definedName>
    <definedName name="BEx7KSAS8BZT6H8OQCZ5DNSTMO07" hidden="1">#REF!</definedName>
    <definedName name="BEx7KWHTBD21COXVI4HNEQH0Z3L8" hidden="1">#REF!</definedName>
    <definedName name="BEx7KXUGRMRSUXCM97Z7VRZQ9JH2" hidden="1">#REF!</definedName>
    <definedName name="BEx7L5C6U8MP6IZ67BD649WQYJEK" hidden="1">#REF!</definedName>
    <definedName name="BEx7L8HEYEVTATR0OG5JJO647KNI" hidden="1">#REF!</definedName>
    <definedName name="BEx7L8XOV64OMS15ZFURFEUXLMWF" hidden="1">#REF!</definedName>
    <definedName name="BEx7LPF478MRAYB9TQ6LDML6O3BY" hidden="1">#REF!</definedName>
    <definedName name="BEx7LPV780NFCG1VX4EKJ29YXOLZ" hidden="1">#REF!</definedName>
    <definedName name="BEx7LQ0PD30NJWOAYKPEYHM9J83B" hidden="1">#REF!</definedName>
    <definedName name="BEx7M4EKEDHZ1ZZ91NDLSUNPUFPZ" hidden="1">#REF!</definedName>
    <definedName name="BEx7MAUI1JJFDIJGDW4RWY5384LY" hidden="1">#REF!</definedName>
    <definedName name="BEx7MI1EW6N7FOBHWJLYC02TZSKR" hidden="1">#REF!</definedName>
    <definedName name="BEx7MJZO3UKAMJ53UWOJ5ZD4GGMQ" hidden="1">#REF!</definedName>
    <definedName name="BEx7MO17TZ6L4457Q12FYYLUUZAZ" hidden="1">#REF!</definedName>
    <definedName name="BEx7MT4MFNXIVQGAT6D971GZW7CA" hidden="1">#REF!</definedName>
    <definedName name="BEx7MUMLPPX92MX7SA8S1PLONDL8" hidden="1">#REF!</definedName>
    <definedName name="BEx7MX0W532Q7CB4V6KFVC9WAOUI" hidden="1">#REF!</definedName>
    <definedName name="BEx7NB403NE748IF75RXMWOFQ986" hidden="1">#REF!</definedName>
    <definedName name="BEx7NI062THZAM6I8AJWTFJL91CS" hidden="1">#REF!</definedName>
    <definedName name="BEx904S75BPRYMHF0083JF7ES4NG" hidden="1">#REF!</definedName>
    <definedName name="BEx90HDD4RWF7JZGA8GCGG7D63MG" hidden="1">#REF!</definedName>
    <definedName name="BEx90HO6UVMFVSV8U0YBZFHNCL38" hidden="1">#REF!</definedName>
    <definedName name="BEx90VGH5H09ON2QXYC9WIIEU98T" hidden="1">#REF!</definedName>
    <definedName name="BEx9157279000SVN5XNWQ99JY0WU" hidden="1">#REF!</definedName>
    <definedName name="BEx9175B70QXYAU5A8DJPGZQ46L9" hidden="1">#REF!</definedName>
    <definedName name="BEx91AQQRTV87AO27VWHSFZAD4ZR" hidden="1">#REF!</definedName>
    <definedName name="BEx91L8FLL5CWLA2CDHKCOMGVDZN" hidden="1">#REF!</definedName>
    <definedName name="BEx91OTVH9ZDBC3QTORU8RZX4EOC" hidden="1">#REF!</definedName>
    <definedName name="BEx91QH5JRZKQP1GPN2SQMR3CKAG" hidden="1">#REF!</definedName>
    <definedName name="BEx91ROALDNHO7FI4X8L61RH4UJE" hidden="1">#REF!</definedName>
    <definedName name="BEx91TMID71GVYH0U16QM1RV3PX0" hidden="1">#REF!</definedName>
    <definedName name="BEx91VF2D78PAF337E3L2L81K9W2" hidden="1">#REF!</definedName>
    <definedName name="BEx921PNZ46VORG2VRMWREWIC0SE" hidden="1">#REF!</definedName>
    <definedName name="BEx929CVDCG5CFUQWNDLOSNRQ1FN" hidden="1">#REF!</definedName>
    <definedName name="BEx92DPEKL5WM5A3CN8674JI0PR3" hidden="1">#REF!</definedName>
    <definedName name="BEx92ER2RMY93TZK0D9L9T3H0GI5" hidden="1">#REF!</definedName>
    <definedName name="BEx92FI04PJT4LI23KKIHRXWJDTT" hidden="1">#REF!</definedName>
    <definedName name="BEx92HR14HQ9D5JXCSPA4SS4RT62" hidden="1">#REF!</definedName>
    <definedName name="BEx92HWA2D6A5EX9MFG68G0NOMSN" hidden="1">#REF!</definedName>
    <definedName name="BEx92I1SQUKW2W7S22E82HLJXRGK" hidden="1">#REF!</definedName>
    <definedName name="BEx92PUBDIXAU1FW5ZAXECMAU0LN" hidden="1">#REF!</definedName>
    <definedName name="BEx92S8MHFFIVRQ2YSHZNQGOFUHD" hidden="1">#REF!</definedName>
    <definedName name="BEx92VJ5FJGXISSSMOUAESCSIWFV" hidden="1">#REF!</definedName>
    <definedName name="BEx93B9OULL2YGC896XXYAAJSTRK" hidden="1">#REF!</definedName>
    <definedName name="BEx93FRKF99NRT3LH99UTIH7AAYF" hidden="1">#REF!</definedName>
    <definedName name="BEx93M7FSHP50OG34A4W8W8DF12U" hidden="1">#REF!</definedName>
    <definedName name="BEx93OLWY2O3PRA74U41VG5RXT4Q" hidden="1">#REF!</definedName>
    <definedName name="BEx93RWFAF6YJGYUTITVM445C02U" hidden="1">#REF!</definedName>
    <definedName name="BEx93SY9RWG3HUV4YXQKXJH9FH14" hidden="1">#REF!</definedName>
    <definedName name="BEx93TJUX3U0FJDBG6DDSNQ91R5J" hidden="1">#REF!</definedName>
    <definedName name="BEx942UCRHMI4B0US31HO95GSC2X" hidden="1">#REF!</definedName>
    <definedName name="BEx942ZND3V7XSHKTD0UH9X85N5E" hidden="1">#REF!</definedName>
    <definedName name="BEx947HHLR6UU6NYPNDZRF79V52K" hidden="1">#REF!</definedName>
    <definedName name="BEx948ZFFQWVIDNG4AZAUGGGEB5U" hidden="1">#REF!</definedName>
    <definedName name="BEx94CKXG92OMURH41SNU6IOHK4J" hidden="1">#REF!</definedName>
    <definedName name="BEx94GXG30CIVB6ZQN3X3IK6BZXQ" hidden="1">#REF!</definedName>
    <definedName name="BEx94HJ0DWZHE39X4BLCQCJ3M1MC" hidden="1">#REF!</definedName>
    <definedName name="BEx94HZ5LURYM9ST744ALV6ZCKYP" hidden="1">#REF!</definedName>
    <definedName name="BEx94IQ75E90YUMWJ9N591LR7DQQ" hidden="1">#REF!</definedName>
    <definedName name="BEx94N7W5T3U7UOE97D6OVIBUCXS" hidden="1">#REF!</definedName>
    <definedName name="BEx955NIAWX5OLAHMTV6QFUZPR30" hidden="1">#REF!</definedName>
    <definedName name="BEx9581TYVI2M5TT4ISDAJV4W7Z6" hidden="1">#REF!</definedName>
    <definedName name="BEx95G55NR99FDSE95CXDI4DKWSV" hidden="1">#REF!</definedName>
    <definedName name="BEx95NHF4RVUE0YDOAFZEIVBYJXD" hidden="1">#REF!</definedName>
    <definedName name="BEx95QBZMG0E2KQ9BERJ861QLYN3" hidden="1">#REF!</definedName>
    <definedName name="BEx95QHBVDN795UNQJLRXG3RDU49" hidden="1">#REF!</definedName>
    <definedName name="BEx95TBVUWV7L7OMFMZDQEXGVHU6" hidden="1">#REF!</definedName>
    <definedName name="BEx95U89DZZSVO39TGS62CX8G9N4" hidden="1">#REF!</definedName>
    <definedName name="BEx95XTPKKKJG67C45LRX0T25I06" hidden="1">#REF!</definedName>
    <definedName name="BEx9602K2GHNBUEUVT9ONRQU1GMD" hidden="1">#REF!</definedName>
    <definedName name="BEx9602LTEI8BPC79BGMRK6S0RP8" hidden="1">#REF!</definedName>
    <definedName name="BEx962BL3Y4LA53EBYI64ZYMZE8U" hidden="1">#REF!</definedName>
    <definedName name="BEx96HAWZ2EMMI7VJ5NQXGK044OO" hidden="1">#REF!</definedName>
    <definedName name="BEx96KR21O7H9R29TN0S45Y3QPUK" hidden="1">#REF!</definedName>
    <definedName name="BEx96SUFKHHFE8XQ6UUO6ILDOXHO" hidden="1">#REF!</definedName>
    <definedName name="BEx96UN4YWXBDEZ1U1ZUIPP41Z7I" hidden="1">#REF!</definedName>
    <definedName name="BEx978KSD61YJH3S9DGO050R2EHA" hidden="1">#REF!</definedName>
    <definedName name="BEx97H9O1NAKAPK4MX4PKO34ICL5" hidden="1">#REF!</definedName>
    <definedName name="BEx97MNUZQ1Z0AO2FL7XQYVNCPR7" hidden="1">#REF!</definedName>
    <definedName name="BEx97NPQBACJVD9K1YXI08RTW9E2" hidden="1">#REF!</definedName>
    <definedName name="BEx97RWQLXS0OORDCN69IGA58CWU" hidden="1">#REF!</definedName>
    <definedName name="BEx97YNGGDFIXHTMGFL2IHAQX9MI" hidden="1">#REF!</definedName>
    <definedName name="BEx9805E16VCDEWPM3404WTQS6ZK" hidden="1">#REF!</definedName>
    <definedName name="BEx981HW73BUZWT14TBTZHC0ZTJ4" hidden="1">#REF!</definedName>
    <definedName name="BEx9871KU0N99P0900EAK69VFYT2" hidden="1">#REF!</definedName>
    <definedName name="BEx98IFKNJFGZFLID1YTRFEG1SXY" hidden="1">#REF!</definedName>
    <definedName name="BEx98T7ZEF0HKRFLBVK3BNKCG3CJ" hidden="1">#REF!</definedName>
    <definedName name="BEx98WYSAS39FWGYTMQ8QGIT81TF" hidden="1">#REF!</definedName>
    <definedName name="BEx990461P2YAJ7BRK25INFYZ7RQ" hidden="1">#REF!</definedName>
    <definedName name="BEx9915UVD4G7RA3IMLFZ0LG3UA2" hidden="1">#REF!</definedName>
    <definedName name="BEx991M410V3S2PKCJGQ30O6JT6H" hidden="1">#REF!</definedName>
    <definedName name="BEx992CZON8AO7U7V88VN1JBO0MG" hidden="1">#REF!</definedName>
    <definedName name="BEx9952469XMFGSPXL7CMXHPJF90" hidden="1">#REF!</definedName>
    <definedName name="BEx99B77I7TUSHRR4HIZ9FU2EIUT" hidden="1">#REF!</definedName>
    <definedName name="BEx99EHWKKHZB66Q30C7QIXU3BVM" hidden="1">#REF!</definedName>
    <definedName name="BEx99IE6TEODZ443HP0AYCXVTNOV" hidden="1">#REF!</definedName>
    <definedName name="BEx99Q6PH5F3OQKCCAAO75PYDEFN" hidden="1">#REF!</definedName>
    <definedName name="BEx99RU5I4O0109P2FW9DN4IU3QX" hidden="1">#REF!</definedName>
    <definedName name="BEx99WBYT2D6UUC1PT7A40ENYID4" hidden="1">#REF!</definedName>
    <definedName name="BEx99WS2X3RTQE9O764SS5G2FPE6" hidden="1">#REF!</definedName>
    <definedName name="BEx99ZRZ4I7FHDPGRAT5VW7NVBPU" hidden="1">#REF!</definedName>
    <definedName name="BEx9AT5E3ZSHKSOL35O38L8HF9TH" hidden="1">#REF!</definedName>
    <definedName name="BEx9ATW9WB5CNKQR5HKK7Y2GHYGR" hidden="1">#REF!</definedName>
    <definedName name="BEx9AV8W1FAWF5BHATYEN47X12JN" hidden="1">#REF!</definedName>
    <definedName name="BEx9B8A5186FNTQQNLIO5LK02ABI" hidden="1">#REF!</definedName>
    <definedName name="BEx9B8VR20E2CILU4CDQUQQ9ONXK" hidden="1">#REF!</definedName>
    <definedName name="BEx9B917EUP13X6FQ3NPQL76XM5V" hidden="1">#REF!</definedName>
    <definedName name="BEx9BAJ5WYEQ623HUT9NNCMP3RUG" hidden="1">#REF!</definedName>
    <definedName name="BEx9BE9Z7EFJCFDYJJOY5KFTGDF4" hidden="1">#REF!</definedName>
    <definedName name="BEx9BSIJN2O0MG8CXAMCAOADEMTO" hidden="1">#REF!</definedName>
    <definedName name="BEx9BU0BBJO3ITPCO4T9FIVEVJY7" hidden="1">#REF!</definedName>
    <definedName name="BEx9BYSYW7QCPXS2NAVLFAU5Y2Z2" hidden="1">#REF!</definedName>
    <definedName name="BEx9C590HJ2O31IWJB73C1HR74AI" hidden="1">#REF!</definedName>
    <definedName name="BEx9CCQRMYYOGIOYTOM73VKDIPS1" hidden="1">#REF!</definedName>
    <definedName name="BEx9CM6JVXIG9S6EAZMR899UW190" hidden="1">#REF!</definedName>
    <definedName name="BEx9D160NRGTDVT2ML4H9A7UKR4T" hidden="1">#REF!</definedName>
    <definedName name="BEx9D1BC9FT19KY0INAABNDBAMR1" hidden="1">#REF!</definedName>
    <definedName name="BEx9D1MB15VSARB7IKBMZYU0JJBI" hidden="1">#REF!</definedName>
    <definedName name="BEx9DN6ZMF18Q39MPMXSDJTZQNJ3" hidden="1">#REF!</definedName>
    <definedName name="BEx9DZXN85O544CD9O60K126YYAU" hidden="1">#REF!</definedName>
    <definedName name="BEx9E14TDNSEMI784W0OTIEQMWN6" hidden="1">#REF!</definedName>
    <definedName name="BEx9E14TGNBYGMDDG9NETDK4SYAW" hidden="1">#REF!</definedName>
    <definedName name="BEx9E2BZ2B1R41FMGJCJ7JLGLUAJ" hidden="1">#REF!</definedName>
    <definedName name="BEx9EG9KBJ77M8LEOR9ITOKN5KXY" hidden="1">#REF!</definedName>
    <definedName name="BEx9EL27NGDBCTVPW97K42QANS5K" hidden="1">#REF!</definedName>
    <definedName name="BEx9EMK6HAJJMVYZTN5AUIV7O1E6" hidden="1">#REF!</definedName>
    <definedName name="BEx9ENB8RPU9FA3QW16IGB6LK1CH" hidden="1">#REF!</definedName>
    <definedName name="BEx9EQLVZHYQ1TPX7WH3SOWXCZLE" hidden="1">#REF!</definedName>
    <definedName name="BEx9ETLU0EK5LGEM1QCNYN2S8O5F" hidden="1">#REF!</definedName>
    <definedName name="BEx9F0710LGLAU3161O0O346N58H" hidden="1">#REF!</definedName>
    <definedName name="BEx9F0Y2ESUNE3U7TQDLMPE9BO67" hidden="1">#REF!</definedName>
    <definedName name="BEx9F439L1R726MJFX2EP39XIBPY" hidden="1">#REF!</definedName>
    <definedName name="BEx9F5W18ZGFOKGRE8PR6T1MO6GT" hidden="1">#REF!</definedName>
    <definedName name="BEx9F78N4HY0XFGBQ4UJRD52L1EI" hidden="1">#REF!</definedName>
    <definedName name="BEx9FF16LOQP5QIR4UHW5EIFGQB8" hidden="1">#REF!</definedName>
    <definedName name="BEx9FJTSRCZ3ZXT3QVBJT5NF8T7V" hidden="1">#REF!</definedName>
    <definedName name="BEx9FRBEEYPS5HLS3XT34AKZN94G" hidden="1">#REF!</definedName>
    <definedName name="BEx9G5USBCNYNA7HGVW92D800SKX" hidden="1">#REF!</definedName>
    <definedName name="BEx9G7CPXG7HR6N6FHPU2DBBUIKG" hidden="1">#REF!</definedName>
    <definedName name="BEx9GDY4D8ZPQJCYFIMYM0V0C51Y" hidden="1">#REF!</definedName>
    <definedName name="BEx9GGY04V0ZWI6O9KZH4KSBB389" hidden="1">#REF!</definedName>
    <definedName name="BEx9GMC7TE8SDTCO5PHODBUF4SM1" hidden="1">#REF!</definedName>
    <definedName name="BEx9GMN0B495HEAOG6JQK9D7HUPC" hidden="1">#REF!</definedName>
    <definedName name="BEx9GNOPB6OZ2RH3FCDNJR38RJOS" hidden="1">#REF!</definedName>
    <definedName name="BEx9GUQALUWCD30UKUQGSWW8KBQ7" hidden="1">#REF!</definedName>
    <definedName name="BEx9GY6BVFQGCLMOWVT6PIC9WP5X" hidden="1">#REF!</definedName>
    <definedName name="BEx9GZ2P3FDHKXEBXX2VS0BG2NP2" hidden="1">#REF!</definedName>
    <definedName name="BEx9H04IB14E1437FF2OIRRWBSD7" hidden="1">#REF!</definedName>
    <definedName name="BEx9H5O1KDZJCW91Q29VRPY5YS6P" hidden="1">#REF!</definedName>
    <definedName name="BEx9H8YR0E906F1JXZMBX3LNT004" hidden="1">#REF!</definedName>
    <definedName name="BEx9I1QKLI6OOUPQLUQ0EF0355X6" hidden="1">#REF!</definedName>
    <definedName name="BEx9I8XIG7E5NB48QQHXP23FIN60" hidden="1">#REF!</definedName>
    <definedName name="BEx9IQRF01ATLVK0YE60ARKQJ68L" hidden="1">#REF!</definedName>
    <definedName name="BEx9IT5QNZWKM6YQ5WER0DC2PMMU" hidden="1">#REF!</definedName>
    <definedName name="BEx9IUICG3HZWG57MG3NXCEX4LQI" hidden="1">#REF!</definedName>
    <definedName name="BEx9IW5LYJF40GS78FJNXO9O667A" hidden="1">#REF!</definedName>
    <definedName name="BEx9IW5MFLXTVCJHVUZTUH93AXOS" hidden="1">#REF!</definedName>
    <definedName name="BEx9IXCSPSZC80YZUPRCYTG326KV" hidden="1">#REF!</definedName>
    <definedName name="BEx9IYUQSBZ0GG9ZT1QKX83F42F1" hidden="1">#REF!</definedName>
    <definedName name="BEx9IZR39NHDGOM97H4E6F81RTQW" hidden="1">#REF!</definedName>
    <definedName name="BEx9J6CH5E7YZPER7HXEIOIKGPCA" hidden="1">#REF!</definedName>
    <definedName name="BEx9JJTZKVUJAVPTRE0RAVTEH41G" hidden="1">#REF!</definedName>
    <definedName name="BEx9JLBYK239B3F841C7YG1GT7ST" hidden="1">#REF!</definedName>
    <definedName name="BExAW4IIW5D0MDY6TJ3G4FOLPYIR" hidden="1">#REF!</definedName>
    <definedName name="BExAWNP1B2E9Q88TW48NH41C0FTZ" hidden="1">#REF!</definedName>
    <definedName name="BExAWUFQXTIPQ308ERZPSVPTUMYN" hidden="1">#REF!</definedName>
    <definedName name="BExAWY6O96OQO2R036QK2DI37EKV" hidden="1">#REF!</definedName>
    <definedName name="BExAX410NB4F2XOB84OR2197H8M5" hidden="1">#REF!</definedName>
    <definedName name="BExAX8TNG8LQ5Q4904SAYQIPGBSV" hidden="1">#REF!</definedName>
    <definedName name="BExAX9KPAVIVUVU3XREDCV1BIYZL" hidden="1">#REF!</definedName>
    <definedName name="BExAXPB35BNVXZYF2XS6UP3LP0QH" hidden="1">#REF!</definedName>
    <definedName name="BExAXWSRVPK0GCZ2UFU10UOP01IY" hidden="1">#REF!</definedName>
    <definedName name="BExAY0EAT2LXR5MFGM0DLIB45PLO" hidden="1">#REF!</definedName>
    <definedName name="BExAY6JK0AK9EBIJSPEJNOIDE40W" hidden="1">#REF!</definedName>
    <definedName name="BExAYE6LNIEBR9DSNI5JGNITGKIT" hidden="1">#REF!</definedName>
    <definedName name="BExAYHMLXGGO25P8HYB2S75DEB4F" hidden="1">#REF!</definedName>
    <definedName name="BExAYKXAUWGDOPG952TEJ2UKZKWN" hidden="1">#REF!</definedName>
    <definedName name="BExAYP9TDTI2MBP6EYE0H39CPMXN" hidden="1">#REF!</definedName>
    <definedName name="BExAYPPWJPWDKU59O051WMGB7O0J" hidden="1">#REF!</definedName>
    <definedName name="BExAYR2JZCJBUH6F1LZC2A7JIVRJ" hidden="1">#REF!</definedName>
    <definedName name="BExAYTGVRD3DLKO75RFPMBKCIWB8" hidden="1">#REF!</definedName>
    <definedName name="BExAYY9H9COOT46HJLPVDLTO12UL" hidden="1">#REF!</definedName>
    <definedName name="BExAYYKAQA3KDMQ890FIE5M9SPBL" hidden="1">#REF!</definedName>
    <definedName name="BExAZ6SY0EU69GC3CWI5EOO0YLFG" hidden="1">#REF!</definedName>
    <definedName name="BExAZ6YEEBJV0PCKFE137K2Y3A8M" hidden="1">#REF!</definedName>
    <definedName name="BExAZAP844MJ4GSAIYNYHQ7FECC3" hidden="1">#REF!</definedName>
    <definedName name="BExAZCNEGB4JYHC8CZ51KTN890US" hidden="1">#REF!</definedName>
    <definedName name="BExAZFCI302YFYRDJYQDWQQL0Q0O" hidden="1">#REF!</definedName>
    <definedName name="BExAZJE2UOL40XUAU2RB53X5K20P" hidden="1">#REF!</definedName>
    <definedName name="BExAZLHLST9OP89R1HJMC1POQG8H" hidden="1">#REF!</definedName>
    <definedName name="BExAZMDYMIAA7RX1BMCKU1VLBRGY" hidden="1">#REF!</definedName>
    <definedName name="BExAZNL6BHI8DCQWXOX4I2P839UX" hidden="1">#REF!</definedName>
    <definedName name="BExAZRMWSONMCG9KDUM4KAQ7BONM" hidden="1">#REF!</definedName>
    <definedName name="BExAZSOJNQ5N3LM4XA17IH7NIY7G" hidden="1">#REF!</definedName>
    <definedName name="BExAZTFG4SJRG4TW6JXRF7N08JFI" hidden="1">#REF!</definedName>
    <definedName name="BExAZUS4A8OHDZK0MWAOCCCKTH73" hidden="1">#REF!</definedName>
    <definedName name="BExAZX6FECVK3E07KXM2XPYKGM6U" hidden="1">#REF!</definedName>
    <definedName name="BExB012NJ8GASTNNPBRRFTLHIOC9" hidden="1">#REF!</definedName>
    <definedName name="BExB072HHXVMUC0VYNGG48GRSH5Q" hidden="1">#REF!</definedName>
    <definedName name="BExB0FRDEYDEUEAB1W8KD6D965XA" hidden="1">#REF!</definedName>
    <definedName name="BExB0GIGLDV7P55ZR51C0HG15PA2" hidden="1">#REF!</definedName>
    <definedName name="BExB0KPCN7YJORQAYUCF4YKIKPMC" hidden="1">#REF!</definedName>
    <definedName name="BExB0VHQD6ORZS0MIC86QWHCE4UC" hidden="1">#REF!</definedName>
    <definedName name="BExB0WE4PI3NOBXXVO9CTEN4DIU2" hidden="1">#REF!</definedName>
    <definedName name="BExB0Z8O1CQF2CWFBBHE8SNISDAO" hidden="1">#REF!</definedName>
    <definedName name="BExB10QNIVITUYS55OAEKK3VLJFE" hidden="1">#REF!</definedName>
    <definedName name="BExB15ZDRY4CIJ911DONP0KCY9KU" hidden="1">#REF!</definedName>
    <definedName name="BExB16VQY0O0RLZYJFU3OFEONVTE" hidden="1">#REF!</definedName>
    <definedName name="BExB1FKNY2UO4W5FUGFHJOA2WFGG" hidden="1">#REF!</definedName>
    <definedName name="BExB1GMD0PIDGTFBGQOPRWQSP9I4" hidden="1">#REF!</definedName>
    <definedName name="BExB1HZ0FHGNOS2URJWFD5G55OMO" hidden="1">#REF!</definedName>
    <definedName name="BExB1Q29OO6LNFNT1EQLA3KYE7MX" hidden="1">#REF!</definedName>
    <definedName name="BExB1TNRV5EBWZEHYLHI76T0FVA7" hidden="1">#REF!</definedName>
    <definedName name="BExB1WI6M8I0EEP1ANUQZCFY24EV" hidden="1">#REF!</definedName>
    <definedName name="BExB203OWC9QZA3BYOKQ18L4FUJE" hidden="1">#REF!</definedName>
    <definedName name="BExB2CJHTU7C591BR4WRL5L2F2K6" hidden="1">#REF!</definedName>
    <definedName name="BExB2K1AV4PGNS1O6C7D7AO411AX" hidden="1">#REF!</definedName>
    <definedName name="BExB2O2UYHKI324YE324E1N7FVIB" hidden="1">#REF!</definedName>
    <definedName name="BExB2Q0VJ0MU2URO3JOVUAVHEI3V" hidden="1">#REF!</definedName>
    <definedName name="BExB30IP1DNKNQ6PZ5ERUGR5MK4Z" hidden="1">#REF!</definedName>
    <definedName name="BExB385QW2BSSBXS953SSQN2ISSW" hidden="1">#REF!</definedName>
    <definedName name="BExB3DEMEV5D9G8FDHD4NQ9X2YNT" hidden="1">#REF!</definedName>
    <definedName name="BExB3RXU8AJQ86I5RXEWLGGR7R7C" hidden="1">#REF!</definedName>
    <definedName name="BExB442RX0T3L6HUL6X5T21CENW6" hidden="1">#REF!</definedName>
    <definedName name="BExB4ADD0L7417CII901XTFKXD1J" hidden="1">#REF!</definedName>
    <definedName name="BExB4DYU06HCGRIPBSWRCXK804UM" hidden="1">#REF!</definedName>
    <definedName name="BExB4HEZO4E597Q5M4M10LT8TLY3" hidden="1">#REF!</definedName>
    <definedName name="BExB4X01APD3Z8ZW6MVX1P8NAO7G" hidden="1">#REF!</definedName>
    <definedName name="BExB4Z3EZBGYYI33U0KQ8NEIH8PY" hidden="1">#REF!</definedName>
    <definedName name="BExB4ZJOLU1PXBMG4TPCCLTRMNRE" hidden="1">#REF!</definedName>
    <definedName name="BExB4ZZSDPL4Q05BMVT5TUN0IGKT" hidden="1">#REF!</definedName>
    <definedName name="BExB55368XW7UX657ZSPC6BFE92S" hidden="1">#REF!</definedName>
    <definedName name="BExB57MZEPL2SA2ONPK66YFLZWJU" hidden="1">#REF!</definedName>
    <definedName name="BExB5833OAOJ22VK1YK47FHUSVK2" hidden="1">#REF!</definedName>
    <definedName name="BExB58JDIHS42JZT9DJJMKA8QFCO" hidden="1">#REF!</definedName>
    <definedName name="BExB58U5FQC5JWV9CGC83HLLZUZI" hidden="1">#REF!</definedName>
    <definedName name="BExB5EDO9XUKHF74X3HAU2WPPHZH" hidden="1">#REF!</definedName>
    <definedName name="BExB5EDOQKZIQXT13IG1KLCZ474G" hidden="1">#REF!</definedName>
    <definedName name="BExB5G6EH68AYEP1UT0GHUEL3SLN" hidden="1">#REF!</definedName>
    <definedName name="BExB5LVGGXMNUN3D3452G3J62MKF" hidden="1">#REF!</definedName>
    <definedName name="BExB5QYVEZWFE5DQVHAM760EV05X" hidden="1">#REF!</definedName>
    <definedName name="BExB5U9IRH14EMOE0YGIE3WIVLFS" hidden="1">#REF!</definedName>
    <definedName name="BExB5V5WWQYPK4GCSYZQALJYGC94" hidden="1">#REF!</definedName>
    <definedName name="BExB5VWYMOV6BAIH7XUBBVPU7MMD" hidden="1">#REF!</definedName>
    <definedName name="BExB610DZWIJP1B72U9QM42COH2B" hidden="1">#REF!</definedName>
    <definedName name="BExB64AX81KEVMGZDXB25NB459SW" hidden="1">#REF!</definedName>
    <definedName name="BExB6C3FUAKK9ML5T767NMWGA9YB" hidden="1">#REF!</definedName>
    <definedName name="BExB6C8X6JYRLKZKK17VE3QUNL3D" hidden="1">#REF!</definedName>
    <definedName name="BExB6HN3QRFPXM71MDUK21BKM7PF" hidden="1">#REF!</definedName>
    <definedName name="BExB6I39SKL5BMHHDD9EED7FQD9Z" hidden="1">#REF!</definedName>
    <definedName name="BExB6IZMHCZ3LB7N73KD90YB1HBZ" hidden="1">#REF!</definedName>
    <definedName name="BExB719SGNX4Y8NE6JEXC555K596" hidden="1">#REF!</definedName>
    <definedName name="BExB7265DCHKS7V2OWRBXCZTEIW9" hidden="1">#REF!</definedName>
    <definedName name="BExB74PS5P9G0P09Y6DZSCX0FLTJ" hidden="1">#REF!</definedName>
    <definedName name="BExB78RH79J0MIF7H8CAZ0CFE88Q" hidden="1">#REF!</definedName>
    <definedName name="BExB7ELT09HGDVO5BJC1ZY9D09GZ" hidden="1">#REF!</definedName>
    <definedName name="BExB7F7EIHG0MYMQYUVG9HIZPHMZ" hidden="1">#REF!</definedName>
    <definedName name="BExB806PAXX70XUTA3ZI7OORD78R" hidden="1">#REF!</definedName>
    <definedName name="BExB83199EQQS6I5HE7WADNCK8OE" hidden="1">#REF!</definedName>
    <definedName name="BExB8HF4UBVZKQCSRFRUQL2EE6VL" hidden="1">#REF!</definedName>
    <definedName name="BExB8HKHKZ1ORJZUYGG2M4VSCC39" hidden="1">#REF!</definedName>
    <definedName name="BExB8HV9YUS1Q77M9SNFRKDLU5HS" hidden="1">#REF!</definedName>
    <definedName name="BExB8QPH8DC5BESEVPSMBCWVN6PO" hidden="1">#REF!</definedName>
    <definedName name="BExB8U5N0D85YR8APKN3PPKG0FWP" hidden="1">#REF!</definedName>
    <definedName name="BExB93G413CK5DKO7925ZHSOBGIN" hidden="1">#REF!</definedName>
    <definedName name="BExB96LBXL1JW5A4PP93UJ9UDLKZ" hidden="1">#REF!</definedName>
    <definedName name="BExB9DHI5I2TJ2LXYPM98EE81L27" hidden="1">#REF!</definedName>
    <definedName name="BExB9G6LZG5OQUY0GZLHX066V3D4" hidden="1">#REF!</definedName>
    <definedName name="BExB9IFG9FW3RQUDIMDFKIYDB4HE" hidden="1">#REF!</definedName>
    <definedName name="BExB9NDIZ7LGMTL8351GRA6VK2K0" hidden="1">#REF!</definedName>
    <definedName name="BExB9Q2MZZHBGW8QQKVEYIMJBPIE" hidden="1">#REF!</definedName>
    <definedName name="BExBA1GON0EZRJ20UYPILAPLNQWM" hidden="1">#REF!</definedName>
    <definedName name="BExBA525BALJ5HMTDMMSM5WWJ1YW" hidden="1">#REF!</definedName>
    <definedName name="BExBA69ASGYRZW1G1DYIS9QRRTBN" hidden="1">#REF!</definedName>
    <definedName name="BExBA6K42582A14WFFWQ3Q8QQWB6" hidden="1">#REF!</definedName>
    <definedName name="BExBA8I5D4R8R2PYQ1K16TWGTOEP" hidden="1">#REF!</definedName>
    <definedName name="BExBA93PE0DGUUTA7LLSIGBIXWE5" hidden="1">#REF!</definedName>
    <definedName name="BExBABCQMR685CQ1SC8CECO7GTGB" hidden="1">#REF!</definedName>
    <definedName name="BExBAI8X0FKDQJ6YZJQDTTG4ZCWY" hidden="1">#REF!</definedName>
    <definedName name="BExBAKN7XIBAXCF9PCNVS038PCQO" hidden="1">#REF!</definedName>
    <definedName name="BExBAKXZ7PBW3DDKKA5MWC1ZUC7O" hidden="1">#REF!</definedName>
    <definedName name="BExBAO8NLXZXHO6KCIECSFCH3RR0" hidden="1">#REF!</definedName>
    <definedName name="BExBAOOT1KBSIEISN1ADL4RMY879" hidden="1">#REF!</definedName>
    <definedName name="BExBAVKX8Q09370X1GCZWJ4E91YJ" hidden="1">#REF!</definedName>
    <definedName name="BExBAX2X2ENJYO4QTR5VAIQ86L7B" hidden="1">#REF!</definedName>
    <definedName name="BExBAZ13D3F1DVJQ6YJ8JGUYEYJE" hidden="1">#REF!</definedName>
    <definedName name="BExBBMPCB1QOZY8WWEX4J21JDE6U" hidden="1">#REF!</definedName>
    <definedName name="BExBBU1QQWUE0YFG7O1TN0RFLSSG" hidden="1">#REF!</definedName>
    <definedName name="BExBBUCJQRR74Q7GPWDEZXYK2KJL" hidden="1">#REF!</definedName>
    <definedName name="BExBBV8XVMD9CKZY711T0BN7H3PM" hidden="1">#REF!</definedName>
    <definedName name="BExBC78HXWXHO3XAB6E8NVTBGLJS" hidden="1">#REF!</definedName>
    <definedName name="BExBCFH3SMGZ2IPHFB6BCM9O3W0H" hidden="1">#REF!</definedName>
    <definedName name="BExBCK9SCAABKOT9IP6TEPRR7YDT" hidden="1">#REF!</definedName>
    <definedName name="BExBCKKJFFT2RP50WNPKBT7X8PJ3" hidden="1">#REF!</definedName>
    <definedName name="BExBCKKJTIRKC1RZJRTK65HHLX4W" hidden="1">#REF!</definedName>
    <definedName name="BExBCLMEPAN3XXX174TU8SS0627Q" hidden="1">#REF!</definedName>
    <definedName name="BExBCRBEYR2KZ8FAQFZ2NHY13WIY" hidden="1">#REF!</definedName>
    <definedName name="BExBD4I559NXSV6J07Q343TKYMVJ" hidden="1">#REF!</definedName>
    <definedName name="BExBD9W8C0W9N6L1AFL18JP4H94W" hidden="1">#REF!</definedName>
    <definedName name="BExBDBZQLTX3OGFYGULQFK5WEZU5" hidden="1">#REF!</definedName>
    <definedName name="BExBDJS9TUEU8Z84IV59E5V4T8K6" hidden="1">#REF!</definedName>
    <definedName name="BExBDKOMSVH4XMH52CFJ3F028I9R" hidden="1">#REF!</definedName>
    <definedName name="BExBDSRXVZQ0W5WXQMP5XD00GRRL" hidden="1">#REF!</definedName>
    <definedName name="BExBDTJ0J7XEHB9OATXFF5I8FZBJ" hidden="1">#REF!</definedName>
    <definedName name="BExBDUVGK3E1J4JY9ZYTS7V14BLY" hidden="1">#REF!</definedName>
    <definedName name="BExBE0KGY14GSWOGPU4HSJRLD2UD" hidden="1">#REF!</definedName>
    <definedName name="BExBE162OSBKD30I7T1DKKPT3I9I" hidden="1">#REF!</definedName>
    <definedName name="BExBEC9ATLQZF86W1M3APSM4HEOH" hidden="1">#REF!</definedName>
    <definedName name="BExBEXU4CFCM1P5CTZ4NE14PBGDA" hidden="1">#REF!</definedName>
    <definedName name="BExBEYFQJE9YK12A6JBMRFKEC7RN" hidden="1">#REF!</definedName>
    <definedName name="BExBG1ED81J2O4A2S5F5Y3BPHMCR" hidden="1">#REF!</definedName>
    <definedName name="BExCRK0K58VDM9V35DGI6VK8C92V" hidden="1">#REF!</definedName>
    <definedName name="BExCRLIHS7466WFJ3RPIUGGXYESZ" hidden="1">#REF!</definedName>
    <definedName name="BExCRXSXMF4LHAQZHN64FXJPMVZ7" hidden="1">#REF!</definedName>
    <definedName name="BExCS1EDDUEAEWHVYXHIP9I1WCJH" hidden="1">#REF!</definedName>
    <definedName name="BExCS1P5QG0X3OTHKX07RALOE5T5" hidden="1">#REF!</definedName>
    <definedName name="BExCS7ZPMHFJ4UJDAL8CQOLSZ13B" hidden="1">#REF!</definedName>
    <definedName name="BExCS8W4NJUZH9S1CYB6XSDLEPBW" hidden="1">#REF!</definedName>
    <definedName name="BExCSAE1M6G20R41J0Y24YNN0YC1" hidden="1">#REF!</definedName>
    <definedName name="BExCSAOUZOYKHN7HV511TO8VDJ02" hidden="1">#REF!</definedName>
    <definedName name="BExCSJ2XVKHN6ULCF7JML0TCRKEO" hidden="1">#REF!</definedName>
    <definedName name="BExCSMOFTXSUEC1T46LR1UPYRCX5" hidden="1">#REF!</definedName>
    <definedName name="BExCSSDG3TM6TPKS19E9QYJEELZ6" hidden="1">#REF!</definedName>
    <definedName name="BExCSZV7U67UWXL2HKJNM5W1E4OO" hidden="1">#REF!</definedName>
    <definedName name="BExCT4NSDT61OCH04Y2QIFIOP75H" hidden="1">#REF!</definedName>
    <definedName name="BExCTHZWIPJVLE56GATEFKPIKLK2" hidden="1">#REF!</definedName>
    <definedName name="BExCTW8G3VCZ55S09HTUGXKB1P2M" hidden="1">#REF!</definedName>
    <definedName name="BExCTYS2KX0QANOLT8LGZ9WV3S3T" hidden="1">#REF!</definedName>
    <definedName name="BExCTZ2V6H9TT6LFGK3SADZ2TIGQ" hidden="1">#REF!</definedName>
    <definedName name="BExCTZZ9JNES4EDHW97NP0EGQALX" hidden="1">#REF!</definedName>
    <definedName name="BExCU0A1V6NMZQ9ASYJ8QIVQ5UR2" hidden="1">#REF!</definedName>
    <definedName name="BExCU2834920JBHSPCRC4UF80OLL" hidden="1">#REF!</definedName>
    <definedName name="BExCU8O54I3P3WRYWY1CRP3S78QY" hidden="1">#REF!</definedName>
    <definedName name="BExCUDRJO23YOKT8GPWOVQ4XEHF5" hidden="1">#REF!</definedName>
    <definedName name="BExCULEOALM7SEHVMQC4B4N25MRM" hidden="1">#REF!</definedName>
    <definedName name="BExCUPAXFR16YMWL30ME3F3BSRDZ" hidden="1">#REF!</definedName>
    <definedName name="BExCUR94DHCE47PUUWEMT5QZOYR2" hidden="1">#REF!</definedName>
    <definedName name="BExCV5HJSTBNPQZVGYJY9AZ4IJ26" hidden="1">#REF!</definedName>
    <definedName name="BExCV634L7SVHGB0UDDTRRQ2Q72H" hidden="1">#REF!</definedName>
    <definedName name="BExCVBXGSXT9FWJRG62PX9S1RK83" hidden="1">#REF!</definedName>
    <definedName name="BExCVHBNLOHNFS0JAV3I1XGPNH9W" hidden="1">#REF!</definedName>
    <definedName name="BExCVI86R31A2IOZIEBY1FJLVILD" hidden="1">#REF!</definedName>
    <definedName name="BExCVKGZXE0I9EIXKBZVSGSEY2RR" hidden="1">#REF!</definedName>
    <definedName name="BExCVNROVORCSNX9HKHKPHY0URS3" hidden="1">#REF!</definedName>
    <definedName name="BExCVPEZON7VV6NOWII8VZMONPCJ" hidden="1">#REF!</definedName>
    <definedName name="BExCVV44WY5807WGMTGKPW0GT256" hidden="1">#REF!</definedName>
    <definedName name="BExCVZ5PN4V6MRBZ04PZJW3GEF8S" hidden="1">#REF!</definedName>
    <definedName name="BExCW13R0GWJYGXZBNCPAHQN4NR2" hidden="1">#REF!</definedName>
    <definedName name="BExCW9Y5HWU4RJTNX74O6L24VGCK" hidden="1">#REF!</definedName>
    <definedName name="BExCWHADQJRXWFDGV2KMANWIY1YN" hidden="1">#REF!</definedName>
    <definedName name="BExCWPDPESGZS07QGBLSBWDNVJLZ" hidden="1">#REF!</definedName>
    <definedName name="BExCWTVKHIVCRHF8GC39KI58YM5K" hidden="1">#REF!</definedName>
    <definedName name="BExCX2KGRZBRVLZNM8SUSIE6A0RL" hidden="1">#REF!</definedName>
    <definedName name="BExCX3X451T70LZ1VF95L7W4Y4TM" hidden="1">#REF!</definedName>
    <definedName name="BExCX4NZ2N1OUGXM7EV0U7VULJMM" hidden="1">#REF!</definedName>
    <definedName name="BExCXILMURGYMAH6N5LF5DV6K3GM" hidden="1">#REF!</definedName>
    <definedName name="BExCXQUFBMXQ1650735H48B1AZT3" hidden="1">#REF!</definedName>
    <definedName name="BExCXYSBKJ9SZQD7XS2WUS6SVBJO" hidden="1">#REF!</definedName>
    <definedName name="BExCXZ8DGK5ZE8467LFEHX6JNQHJ" hidden="1">#REF!</definedName>
    <definedName name="BExCY2DQO9VLA77Q7EG3T0XNXX4F" hidden="1">#REF!</definedName>
    <definedName name="BExCY5Z7X93Z8XUOEASK50W08S36" hidden="1">#REF!</definedName>
    <definedName name="BExCY6VMJ68MX3C981R5Q0BX5791" hidden="1">#REF!</definedName>
    <definedName name="BExCYAH2SAZCPW6XCB7V7PMMCAWO" hidden="1">#REF!</definedName>
    <definedName name="BExCYDGYM1UGUNTB331L2E4L5F34" hidden="1">#REF!</definedName>
    <definedName name="BExCYN7KCKU1F6EXMNPQPTKNOT6A" hidden="1">#REF!</definedName>
    <definedName name="BExCYPRC5HJE6N2XQTHCT6NXGP8N" hidden="1">#REF!</definedName>
    <definedName name="BExCYQCX9ES8ZWW2L35B12WDNT73" hidden="1">#REF!</definedName>
    <definedName name="BExCYSLQY2CYU7DQ3QI07UGGS6OW" hidden="1">#REF!</definedName>
    <definedName name="BExCYUK0I3UEXZNFDW71G6Z6D8XR" hidden="1">#REF!</definedName>
    <definedName name="BExCZFZCXMLY5DWESYJ9NGTJYQ8M" hidden="1">#REF!</definedName>
    <definedName name="BExCZJ4P8WS0BDT31WDXI0ROE7D6" hidden="1">#REF!</definedName>
    <definedName name="BExCZKH6NI0EE02L995IFVBD1J59" hidden="1">#REF!</definedName>
    <definedName name="BExCZNRWARGGHWLSC1PEDZFLF3JV" hidden="1">#REF!</definedName>
    <definedName name="BExCZP9TBB61HISZ2U5QMQSO2LBE" hidden="1">#REF!</definedName>
    <definedName name="BExCZUD9FEOJBKDJ51Z3JON9LKJ8" hidden="1">#REF!</definedName>
    <definedName name="BExD0AUOVQT3UL53T2KUVJNGD0QF" hidden="1">#REF!</definedName>
    <definedName name="BExD0HALIN0JR4JTPGDEVAEE5EX5" hidden="1">#REF!</definedName>
    <definedName name="BExD0LCCDPG16YLY5WQSZF1XI5DA" hidden="1">#REF!</definedName>
    <definedName name="BExD0RMWSB4TRECEHTH6NN4K9DFZ" hidden="1">#REF!</definedName>
    <definedName name="BExD0U6KG10QGVDI1XSHK0J10A2V" hidden="1">#REF!</definedName>
    <definedName name="BExD0WQ6EQ2G82IAJI3FDQKGZH18" hidden="1">#REF!</definedName>
    <definedName name="BExD13RUIBGRXDL4QDZ305UKUR12" hidden="1">#REF!</definedName>
    <definedName name="BExD14DETV5R4OOTMAXD5NAKWRO3" hidden="1">#REF!</definedName>
    <definedName name="BExD1MI40YRCBI7KT4S9YHQJUO06" hidden="1">#REF!</definedName>
    <definedName name="BExD1OAU9OXQAZA4D70HP72CU6GB" hidden="1">#REF!</definedName>
    <definedName name="BExD1T8WPV0G6YOX7WMAIZD8XNBK" hidden="1">#REF!</definedName>
    <definedName name="BExD1Y1JV61416YA1XRQHKWPZIE7" hidden="1">#REF!</definedName>
    <definedName name="BExD2CFHIRMBKN5KXE5QP4XXEWFS" hidden="1">#REF!</definedName>
    <definedName name="BExD2DMHH1HWXQ9W0YYMDP8AAX8Q" hidden="1">#REF!</definedName>
    <definedName name="BExD2HTPC7IWBAU6OSQ67MQA8BYZ" hidden="1">#REF!</definedName>
    <definedName name="BExD2PWTVQ2CXNG6B7UDL8FIMXBH" hidden="1">#REF!</definedName>
    <definedName name="BExD2X9AQ03EX1AVVX44CXLXRPTI" hidden="1">#REF!</definedName>
    <definedName name="BExD2ZNL9MWJOEL2575KJZBDP2A6" hidden="1">#REF!</definedName>
    <definedName name="BExD34G79JRMB8BZRVN81P1H9MSB" hidden="1">#REF!</definedName>
    <definedName name="BExD35CL2NULPPEHAM954ETQIJA2" hidden="1">#REF!</definedName>
    <definedName name="BExD363H2VGFIQUCE6LS4AC5J0ZT" hidden="1">#REF!</definedName>
    <definedName name="BExD3A588E939V61P1XEW0FI5Q0S" hidden="1">#REF!</definedName>
    <definedName name="BExD3CJJDKVR9M18XI3WDZH80WL6" hidden="1">#REF!</definedName>
    <definedName name="BExD3ESD9WYJIB3TRDPJ1CKXRAVL" hidden="1">#REF!</definedName>
    <definedName name="BExD3F368X5S25MWSUNIV57RDB57" hidden="1">#REF!</definedName>
    <definedName name="BExD3I8JTNF4LTMFY6GRVDJ6VLGG" hidden="1">#REF!</definedName>
    <definedName name="BExD3IJ5IT335SOSNV9L85WKAOSI" hidden="1">#REF!</definedName>
    <definedName name="BExD3KBVUY57GMMQTOFEU6S6G1AY" hidden="1">#REF!</definedName>
    <definedName name="BExD3NMR7AW2Z6V8SC79VQR37NA6" hidden="1">#REF!</definedName>
    <definedName name="BExD3QXA2UQ2W4N7NYLUEOG40BZB" hidden="1">#REF!</definedName>
    <definedName name="BExD3U2N041TEJ7GCN005UTPHNXY" hidden="1">#REF!</definedName>
    <definedName name="BExD3VPY5VEI1LLQ4I16T16251DT" hidden="1">#REF!</definedName>
    <definedName name="BExD3XIUEZZ1KIHV7CPS7DKUGIN8" hidden="1">#REF!</definedName>
    <definedName name="BExD40O0CFTNJFOFMMM1KH0P7BUI" hidden="1">#REF!</definedName>
    <definedName name="BExD47UYINTJY1PDIW2S1FZ8ZMIO" hidden="1">#REF!</definedName>
    <definedName name="BExD4BR9HJ3MWWZ5KLVZWX9FJAUS" hidden="1">#REF!</definedName>
    <definedName name="BExD4F1WTKT3H0N9MF4H1LX7MBSY" hidden="1">#REF!</definedName>
    <definedName name="BExD4H5GQWXBS6LUL3TSP36DVO38" hidden="1">#REF!</definedName>
    <definedName name="BExD4JJSS3QDBLABCJCHD45SRNPI" hidden="1">#REF!</definedName>
    <definedName name="BExD4QQQ7V9LH5WWBJA3HKJXLVP6" hidden="1">#REF!</definedName>
    <definedName name="BExD4R1I0MKF033I5LPUYIMTZ6E8" hidden="1">#REF!</definedName>
    <definedName name="BExD50MT3M6XZLNUP9JL93EG6D9R" hidden="1">#REF!</definedName>
    <definedName name="BExD5EV7KDSVF1CJT38M4IBPFLPY" hidden="1">#REF!</definedName>
    <definedName name="BExD5FRK547OESJRYAW574DZEZ7J" hidden="1">#REF!</definedName>
    <definedName name="BExD5I5X2YA2YNCTCDSMEL4CWF4N" hidden="1">#REF!</definedName>
    <definedName name="BExD5QUSRFJWRQ1ZM50WYLCF74DF" hidden="1">#REF!</definedName>
    <definedName name="BExD5SSUIF6AJQHBHK8PNMFBPRYB" hidden="1">#REF!</definedName>
    <definedName name="BExD623C9LRX18BE0W2V6SZLQUXX" hidden="1">#REF!</definedName>
    <definedName name="BExD6CQA7UMJBXV7AIFAIHUF2ICX" hidden="1">#REF!</definedName>
    <definedName name="BExD6D18MCF5R8YJMPG21WE3GPJQ" hidden="1">#REF!</definedName>
    <definedName name="BExD6FKVK8WJWNYPVENR7Q8Q30PK" hidden="1">#REF!</definedName>
    <definedName name="BExD6GMP0LK8WKVWMIT1NNH8CHLF" hidden="1">#REF!</definedName>
    <definedName name="BExD6H2TE0WWAUIWVSSCLPZ6B88N" hidden="1">#REF!</definedName>
    <definedName name="BExD71LTOE015TV5RSAHM8NT8GVW" hidden="1">#REF!</definedName>
    <definedName name="BExD73USXVADC7EHGHVTQNCT06ZA" hidden="1">#REF!</definedName>
    <definedName name="BExD7GAIGULTB3YHM1OS9RBQOTEC" hidden="1">#REF!</definedName>
    <definedName name="BExD7IE1DHIS52UFDCTSKPJQNRD5" hidden="1">#REF!</definedName>
    <definedName name="BExD7IUBGUWHYC9UNZ1IY5XFYKQN" hidden="1">#REF!</definedName>
    <definedName name="BExD7JQOJ35HGL8U2OCEI2P2JT7I" hidden="1">#REF!</definedName>
    <definedName name="BExD7KSDKNDNH95NDT3S7GM3MUU2" hidden="1">#REF!</definedName>
    <definedName name="BExD8H5O087KQVWIVPUUID5VMGMS" hidden="1">#REF!</definedName>
    <definedName name="BExD8HLWJHFK6566YQLGOAPIWD7G" hidden="1">#REF!</definedName>
    <definedName name="BExD8OCLZMFN5K3VZYI4Q4ITVKUA" hidden="1">#REF!</definedName>
    <definedName name="BExD93C1R6LC0631ECHVFYH0R0PD" hidden="1">#REF!</definedName>
    <definedName name="BExD97TXIO0COVNN4OH3DEJ33YLM" hidden="1">#REF!</definedName>
    <definedName name="BExD99RZ1RFIMK6O1ZHSPJ68X9Y5" hidden="1">#REF!</definedName>
    <definedName name="BExD9ATSNNU6SJVYYUCUG2AFS57W" hidden="1">#REF!</definedName>
    <definedName name="BExD9JO1QOKHUKL6DOEKDLUBPPKZ" hidden="1">#REF!</definedName>
    <definedName name="BExD9L0ID3VSOU609GKWYTA5BFMA" hidden="1">#REF!</definedName>
    <definedName name="BExD9M7SEMG0JK2FUTTZXWIEBTKB" hidden="1">#REF!</definedName>
    <definedName name="BExD9MNYBYB1AICQL5165G472IE2" hidden="1">#REF!</definedName>
    <definedName name="BExD9PNSYT7GASEGUVL48MUQ02WO" hidden="1">#REF!</definedName>
    <definedName name="BExD9TK2MIWFH5SKUYU9ZKF4NPHQ" hidden="1">#REF!</definedName>
    <definedName name="BExDA23J1UL1EN1K0BLX2TKAX4U0" hidden="1">#REF!</definedName>
    <definedName name="BExDA6594R2INH5X2F55YRZSKRND" hidden="1">#REF!</definedName>
    <definedName name="BExDA6LD9061UULVKUUI4QP8SK13" hidden="1">#REF!</definedName>
    <definedName name="BExDAGMVMNLQ6QXASB9R6D8DIT12" hidden="1">#REF!</definedName>
    <definedName name="BExDAYBHU9ADLXI8VRC7F608RVGM" hidden="1">#REF!</definedName>
    <definedName name="BExDBDR1XR0FV0CYUCB2OJ7CJCZU" hidden="1">#REF!</definedName>
    <definedName name="BExDC7F818VN0S18ID7XRCRVYPJ4" hidden="1">#REF!</definedName>
    <definedName name="BExDCL7K96PC9VZYB70ZW3QPVIJE" hidden="1">#REF!</definedName>
    <definedName name="BExDCP3UZ3C2O4C1F7KMU0Z9U32N" hidden="1">#REF!</definedName>
    <definedName name="BExENU8ISP26W97JG63CN1XT9KB4" hidden="1">#REF!</definedName>
    <definedName name="BExEO14OTKLVDBTNB2ONGZ4YB20H" hidden="1">#REF!</definedName>
    <definedName name="BExEO80UUNTK4DX33Z5TYLM8NYZM" hidden="1">#REF!</definedName>
    <definedName name="BExEOBX3WECDMYCV9RLN49APTXMM" hidden="1">#REF!</definedName>
    <definedName name="BExEPN9VIYI0FVL0HLZQXJFO6TT0" hidden="1">#REF!</definedName>
    <definedName name="BExEPQPUOD4B6H60DKEB9159F7DR" hidden="1">#REF!</definedName>
    <definedName name="BExEPYT6VDSMR8MU2341Q5GM2Y9V" hidden="1">#REF!</definedName>
    <definedName name="BExEQ2ENYLMY8K1796XBB31CJHNN" hidden="1">#REF!</definedName>
    <definedName name="BExEQ2PFE4N40LEPGDPS90WDL6BN" hidden="1">#REF!</definedName>
    <definedName name="BExEQ2PFURT24NQYGYVE8NKX1EGA" hidden="1">#REF!</definedName>
    <definedName name="BExEQB8ZWXO6IIGOEPWTLOJGE2NR" hidden="1">#REF!</definedName>
    <definedName name="BExEQBZX0EL6LIKPY01197ACK65H" hidden="1">#REF!</definedName>
    <definedName name="BExEQDXZALJLD4OBF74IKZBR13SR" hidden="1">#REF!</definedName>
    <definedName name="BExEQFLE2RPWGMWQAI4JMKUEFRPT" hidden="1">#REF!</definedName>
    <definedName name="BExEQJHNJV9U65F5VGIGX0VM02VF" hidden="1">#REF!</definedName>
    <definedName name="BExEQTZAP8R69U31W4LKGTKKGKQE" hidden="1">#REF!</definedName>
    <definedName name="BExER2O72H1F9WV6S1J04C15PXX7" hidden="1">#REF!</definedName>
    <definedName name="BExERIPCI7N2NW7JRL59DVT0TTSU" hidden="1">#REF!</definedName>
    <definedName name="BExERRUIKIOATPZ9U4HQ0V52RJAU" hidden="1">#REF!</definedName>
    <definedName name="BExERSANFNM1O7T65PC5MJ301YET" hidden="1">#REF!</definedName>
    <definedName name="BExERU8P606C6QQZZL55U0ZQYQF1" hidden="1">#REF!</definedName>
    <definedName name="BExERWCEBKQRYWRQLYJ4UCMMKTHG" hidden="1">#REF!</definedName>
    <definedName name="BExERXE1QW042A2T25RI4DVUU59O" hidden="1">#REF!</definedName>
    <definedName name="BExES44RHHDL3V7FLV6M20834WF1" hidden="1">#REF!</definedName>
    <definedName name="BExES4A7VE2X3RYYTVRLKZD4I7WU" hidden="1">#REF!</definedName>
    <definedName name="BExESLYUFDACMPARVY264HKBCXLX" hidden="1">#REF!</definedName>
    <definedName name="BExESMKD95A649M0WRSG6CXXP326" hidden="1">#REF!</definedName>
    <definedName name="BExESR27ZXJG5VMY4PR9D940VS7T" hidden="1">#REF!</definedName>
    <definedName name="BExESVK1YRJM6UG6FBYOF9CNX29X" hidden="1">#REF!</definedName>
    <definedName name="BExESZ03KXL8DQ2591HLR56ZML94" hidden="1">#REF!</definedName>
    <definedName name="BExESZAW5N443NRTKIP59OEI1CR6" hidden="1">#REF!</definedName>
    <definedName name="BExET3HXQ60A4O2OLKX8QNXRI6LQ" hidden="1">#REF!</definedName>
    <definedName name="BExET4EAH366GROMVVMDCSUI1018" hidden="1">#REF!</definedName>
    <definedName name="BExETA3B1FCIOA80H94K90FWXQKE" hidden="1">#REF!</definedName>
    <definedName name="BExETAZOYT4CJIT8RRKC9F2HJG1D" hidden="1">#REF!</definedName>
    <definedName name="BExETB55BNG40G9YOI2H6UHIR9WU" hidden="1">#REF!</definedName>
    <definedName name="BExETF6QD5A9GEINE1KZRRC2LXWM" hidden="1">#REF!</definedName>
    <definedName name="BExETQ9XRXLUACN82805SPSPNKHI" hidden="1">#REF!</definedName>
    <definedName name="BExETR0YRMOR63E6DHLEHV9QVVON" hidden="1">#REF!</definedName>
    <definedName name="BExETVO51BGF7GGNGB21UD7OIF15" hidden="1">#REF!</definedName>
    <definedName name="BExETVTGY38YXYYF7N73OYN6FYY3" hidden="1">#REF!</definedName>
    <definedName name="BExETVTH8RADW05P2XUUV7V44TWW" hidden="1">#REF!</definedName>
    <definedName name="BExETW9PYUAV5QY6A4VCYZRIOUX4" hidden="1">#REF!</definedName>
    <definedName name="BExEUGNELLVZ7K2PYWP2TG8T65XQ" hidden="1">#REF!</definedName>
    <definedName name="BExEUHUG1NGJGB6F1UH5IKFZ9B9M" hidden="1">#REF!</definedName>
    <definedName name="BExEUNE4T242Y59C6MS28MXEUGCP" hidden="1">#REF!</definedName>
    <definedName name="BExEUNU7FYVTR4DD1D31SS7PNXX2" hidden="1">#REF!</definedName>
    <definedName name="BExEUOAHB0OT3BACAHNZ3B905C0P" hidden="1">#REF!</definedName>
    <definedName name="BExEV2TP7NA3ZR6RJGH5ER370OUM" hidden="1">#REF!</definedName>
    <definedName name="BExEV3Q7M5YTX3CY3QCP1SUIEP2E" hidden="1">#REF!</definedName>
    <definedName name="BExEV69USLNYO2QRJRC0J92XUF00" hidden="1">#REF!</definedName>
    <definedName name="BExEV6KNTQOCFD7GV726XQEVQ7R6" hidden="1">#REF!</definedName>
    <definedName name="BExEV6VGM4POO9QT9KH3QA3VYCWM" hidden="1">#REF!</definedName>
    <definedName name="BExEVCEYMOI0PGO7HAEOS9CVMU2O" hidden="1">#REF!</definedName>
    <definedName name="BExEVET98G3FU6QBF9LHYWSAMV0O" hidden="1">#REF!</definedName>
    <definedName name="BExEVNCUT0PDUYNJH7G6BSEWZOT2" hidden="1">#REF!</definedName>
    <definedName name="BExEVPGF4V5J0WQRZKUM8F9TTKZJ" hidden="1">#REF!</definedName>
    <definedName name="BExEVVLIEVWYRF2UUC1H0H5QU1CP" hidden="1">#REF!</definedName>
    <definedName name="BExEVWCKO8T84GW9Z3X47915XKSH" hidden="1">#REF!</definedName>
    <definedName name="BExEVZSJWMZ5L2ZE7AZC57CXKW6T" hidden="1">#REF!</definedName>
    <definedName name="BExEW0JL1GFFCXMDGW54CI7Y8FZN" hidden="1">#REF!</definedName>
    <definedName name="BExEW68M9WL8214QH9C7VCK7BN08" hidden="1">#REF!</definedName>
    <definedName name="BExEW8HFKH6F47KIHYBDRUEFZ2ZZ" hidden="1">#REF!</definedName>
    <definedName name="BExEWB6JHMITZPXHB6JATOCLLKLJ" hidden="1">#REF!</definedName>
    <definedName name="BExEWNBGQS1U2LW3W84T4LSJ9K00" hidden="1">#REF!</definedName>
    <definedName name="BExEWO7STL7HNZSTY8VQBPTX1WK6" hidden="1">#REF!</definedName>
    <definedName name="BExEWQ0M1N3KMKTDJ73H10QSG4W1" hidden="1">#REF!</definedName>
    <definedName name="BExEX43OR6NH8GF32YY2ZB6Y8WGP" hidden="1">#REF!</definedName>
    <definedName name="BExEX85F3OSW8NSCYGYPS9372Z1Q" hidden="1">#REF!</definedName>
    <definedName name="BExEX9HWY2G6928ZVVVQF77QCM2C" hidden="1">#REF!</definedName>
    <definedName name="BExEXBQWAYKMVBRJRHB8PFCSYFVN" hidden="1">#REF!</definedName>
    <definedName name="BExEXGE2TE9MQWLQVHL7XGQWL102" hidden="1">#REF!</definedName>
    <definedName name="BExEXRBZ0DI9E2UFLLKYWGN66B61" hidden="1">#REF!</definedName>
    <definedName name="BExEXW4FSOZ9C2SZSQIAA3W82I5K" hidden="1">#REF!</definedName>
    <definedName name="BExEXZ4H2ZUNEW5I6I74GK08QAQC" hidden="1">#REF!</definedName>
    <definedName name="BExEY42GK80HA9M84NTZ3NV9K2VI" hidden="1">#REF!</definedName>
    <definedName name="BExEYLG9FL9V1JPPNZ3FUDNSEJ4V" hidden="1">#REF!</definedName>
    <definedName name="BExEYOW8C1B3OUUCIGEC7L8OOW1Z" hidden="1">#REF!</definedName>
    <definedName name="BExEYPCI2LT224YS4M3T50V85FAG" hidden="1">#REF!</definedName>
    <definedName name="BExEYUQJXZT6N5HJH8ACJF6SRWEE" hidden="1">#REF!</definedName>
    <definedName name="BExEYYC7KLO4XJQW9GMGVVJQXF4C" hidden="1">#REF!</definedName>
    <definedName name="BExEZ1S6VZCG01ZPLBSS9Z1SBOJ2" hidden="1">#REF!</definedName>
    <definedName name="BExEZ6KV8TDKOO0Y66LSH9DCFW5M" hidden="1">#REF!</definedName>
    <definedName name="BExEZGBFNJR8DLPN0V11AU22L6WY" hidden="1">#REF!</definedName>
    <definedName name="BExEZVR61GWO1ZM3XHWUKRJJMQXV" hidden="1">#REF!</definedName>
    <definedName name="BExF02Y3V3QEPO2XLDSK47APK9XJ" hidden="1">#REF!</definedName>
    <definedName name="BExF03E824NHBODFUZ3PZ5HLF85X" hidden="1">#REF!</definedName>
    <definedName name="BExF09OS91RT7N7IW8JLMZ121ZP3" hidden="1">#REF!</definedName>
    <definedName name="BExF0D4SEQ7RRCAER8UQKUJ4HH0Q" hidden="1">#REF!</definedName>
    <definedName name="BExF0D4Z97PCG5JI9CC2TFB553AX" hidden="1">#REF!</definedName>
    <definedName name="BExF0DAB1PUE0V936NFEK68CCKTJ" hidden="1">#REF!</definedName>
    <definedName name="BExF0LOEHV42P2DV7QL8O7HOQ3N9" hidden="1">#REF!</definedName>
    <definedName name="BExF0QRT0ZP2578DKKC9SRW40F5L" hidden="1">#REF!</definedName>
    <definedName name="BExF0WRM9VO25RLSO03ZOCE8H7K5" hidden="1">#REF!</definedName>
    <definedName name="BExF0ZRI7W4RSLIDLHTSM0AWXO3S" hidden="1">#REF!</definedName>
    <definedName name="BExF19CT3MMZZ2T5EWMDNG3UOJ01" hidden="1">#REF!</definedName>
    <definedName name="BExF1C1VNHJBRW2XQKVSL1KSLFZ8" hidden="1">#REF!</definedName>
    <definedName name="BExF1M38U6NX17YJA8YU359B5Z4M" hidden="1">#REF!</definedName>
    <definedName name="BExF1MU4W3NPEY0OHRDWP5IANCBB" hidden="1">#REF!</definedName>
    <definedName name="BExF1MZN8MWMOKOARHJ1QAF9HPGT" hidden="1">#REF!</definedName>
    <definedName name="BExF1US4ZIQYSU5LBFYNRA9N0K2O" hidden="1">#REF!</definedName>
    <definedName name="BExF272JNPJCK1XLBG016XXBVFO8" hidden="1">#REF!</definedName>
    <definedName name="BExF2CWZN6E87RGTBMD4YQI2QT7R" hidden="1">#REF!</definedName>
    <definedName name="BExF2DYO1WQ7GMXSTAQRDBW1NSFG" hidden="1">#REF!</definedName>
    <definedName name="BExF2H9D3MC9XKLPZ6VIP4F7G4YN" hidden="1">#REF!</definedName>
    <definedName name="BExF2MSWNUY9Z6BZJQZ538PPTION" hidden="1">#REF!</definedName>
    <definedName name="BExF2QZYWHTYGUTTXR15CKCV3LS7" hidden="1">#REF!</definedName>
    <definedName name="BExF2T8Y6TSJ74RMSZOA9CEH4OZ6" hidden="1">#REF!</definedName>
    <definedName name="BExF31N3YM4F37EOOY8M8VI1KXN8" hidden="1">#REF!</definedName>
    <definedName name="BExF37C1YKBT79Z9SOJAG5MXQGTU" hidden="1">#REF!</definedName>
    <definedName name="BExF3A6HPA6DGYALZNHHJPMCUYZR" hidden="1">#REF!</definedName>
    <definedName name="BExF3GMJW5D7066GYKTMM3CVH1HE" hidden="1">#REF!</definedName>
    <definedName name="BExF3I9T44X7DV9HHV51DVDDPPZG" hidden="1">#REF!</definedName>
    <definedName name="BExF3IKLZ35F2D4DI7R7P7NZLVC3" hidden="1">#REF!</definedName>
    <definedName name="BExF3JMFX5DILOIFUDIO1HZUK875" hidden="1">#REF!</definedName>
    <definedName name="BExF3KIO2G9LJYXZ61H8PJJ6OQXV" hidden="1">#REF!</definedName>
    <definedName name="BExF3MGVCZHXDAUDZAGUYESZ3RC8" hidden="1">#REF!</definedName>
    <definedName name="BExF3NTC4BGZEM6B87TCFX277QCS" hidden="1">#REF!</definedName>
    <definedName name="BExF3Q2DOSQI9SIAXB522CN0WBZ7" hidden="1">#REF!</definedName>
    <definedName name="BExF3Q7NI90WT31QHYSJDIG0LLLJ" hidden="1">#REF!</definedName>
    <definedName name="BExF3QD55TIY1MSBSRK9TUJKBEWO" hidden="1">#REF!</definedName>
    <definedName name="BExF3QT8J6RIF1L3R700MBSKIOKW" hidden="1">#REF!</definedName>
    <definedName name="BExF42SSBVPMLK2UB3B7FPEIY9TU" hidden="1">#REF!</definedName>
    <definedName name="BExF4HXSWB50BKYPWA0HTT8W56H6" hidden="1">#REF!</definedName>
    <definedName name="BExF4J4Y60OUA8GY6YN8XVRUX80A" hidden="1">#REF!</definedName>
    <definedName name="BExF4KHF04IWW4LQ95FHQPFE4Y9K" hidden="1">#REF!</definedName>
    <definedName name="BExF4MVQM5Y0QRDLDFSKWWTF709C" hidden="1">#REF!</definedName>
    <definedName name="BExF4PVMZYV36E8HOYY06J81AMBI" hidden="1">#REF!</definedName>
    <definedName name="BExF4SF9NEX1FZE9N8EXT89PM54D" hidden="1">#REF!</definedName>
    <definedName name="BExF52GTGP8MHGII4KJ8TJGR8W8U" hidden="1">#REF!</definedName>
    <definedName name="BExF57K7L3UC1I2FSAWURR4SN0UN" hidden="1">#REF!</definedName>
    <definedName name="BExF5HR2GFV7O8LKG9SJ4BY78LYA" hidden="1">#REF!</definedName>
    <definedName name="BExF5ZFO2A29GHWR5ES64Z9OS16J" hidden="1">#REF!</definedName>
    <definedName name="BExF63S045JO7H2ZJCBTBVH3SUIF" hidden="1">#REF!</definedName>
    <definedName name="BExF642TEGTXCI9A61ZOONJCB0U1" hidden="1">#REF!</definedName>
    <definedName name="BExF67O951CF8UJF3KBDNR0E83C1" hidden="1">#REF!</definedName>
    <definedName name="BExF6EV7I35NVMIJGYTB6E24YVPA" hidden="1">#REF!</definedName>
    <definedName name="BExF6FGUF393KTMBT40S5BYAFG00" hidden="1">#REF!</definedName>
    <definedName name="BExF6GNYXWY8A0SY4PW1B6KJMMTM" hidden="1">#REF!</definedName>
    <definedName name="BExF6IB8K74Z0AFT05GPOKKZW7C9" hidden="1">#REF!</definedName>
    <definedName name="BExF6NUXJI11W2IAZNAM1QWC0459" hidden="1">#REF!</definedName>
    <definedName name="BExF6RR76KNVIXGJOVFO8GDILKGZ" hidden="1">#REF!</definedName>
    <definedName name="BExF6ZE8D5CMPJPRWT6S4HM56LPF" hidden="1">#REF!</definedName>
    <definedName name="BExF76FV8SF7AJK7B35AL7VTZF6D" hidden="1">#REF!</definedName>
    <definedName name="BExF7EOIMC1OYL1N7835KGOI0FIZ" hidden="1">#REF!</definedName>
    <definedName name="BExF7K88K7ASGV6RAOAGH52G04VR" hidden="1">#REF!</definedName>
    <definedName name="BExF7OVDRP3LHNAF2CX4V84CKKIR" hidden="1">#REF!</definedName>
    <definedName name="BExF7QO41X2A2SL8UXDNP99GY7U9" hidden="1">#REF!</definedName>
    <definedName name="BExF7QYWRJ8S4SID84VVXH3TN7X8" hidden="1">#REF!</definedName>
    <definedName name="BExF81GI8B8WBHXFTET68A9358BR" hidden="1">#REF!</definedName>
    <definedName name="BExGKN1EUJWHOYSSFY4XX6T9QVV5" hidden="1">#REF!</definedName>
    <definedName name="BExGL97US0Y3KXXASUTVR26XLT70" hidden="1">#REF!</definedName>
    <definedName name="BExGL9TEJAX73AMCXKXTMRO9T6QA" hidden="1">#REF!</definedName>
    <definedName name="BExGLBM5GKGBJDTZSMMBZBAVQ7N1" hidden="1">#REF!</definedName>
    <definedName name="BExGLC7R4C33RO0PID97ZPPVCW4M" hidden="1">#REF!</definedName>
    <definedName name="BExGLFIF7HCFSHNQHKEV6RY0WCO3" hidden="1">#REF!</definedName>
    <definedName name="BExGLPP9Z6SH15N8AV0F7H58S14K" hidden="1">#REF!</definedName>
    <definedName name="BExGLQATG820J44V2O4JEICPUUTR" hidden="1">#REF!</definedName>
    <definedName name="BExGLTARRL0J772UD2TXEYAVPY6E" hidden="1">#REF!</definedName>
    <definedName name="BExGLYE6RZTAAWHJBG2QFJPTDS2Q" hidden="1">#REF!</definedName>
    <definedName name="BExGM4DZ65OAQP7MA4LN6QMYZOFF" hidden="1">#REF!</definedName>
    <definedName name="BExGMCXCWEC9XNUOEMZ61TMI6CUO" hidden="1">#REF!</definedName>
    <definedName name="BExGMJDGIH0MEPC2TUSFUCY2ROTB" hidden="1">#REF!</definedName>
    <definedName name="BExGMKPW2HPKN0M0XKF3AZ8YP0D6" hidden="1">#REF!</definedName>
    <definedName name="BExGMOGUOL3NATNV0TIZH2J6DLLD" hidden="1">#REF!</definedName>
    <definedName name="BExGMP2F175LGL6QVSJGP6GKYHHA" hidden="1">#REF!</definedName>
    <definedName name="BExGMPIIP8GKML2VVA8OEFL43NCS" hidden="1">#REF!</definedName>
    <definedName name="BExGMZ3SRIXLXMWBVOXXV3M4U4YL" hidden="1">#REF!</definedName>
    <definedName name="BExGMZ3UBN48IXU1ZEFYECEMZ1IM" hidden="1">#REF!</definedName>
    <definedName name="BExGN4I0QATXNZCLZJM1KH1OIJQH" hidden="1">#REF!</definedName>
    <definedName name="BExGN9FZ2RWCMSY1YOBJKZMNIM9R" hidden="1">#REF!</definedName>
    <definedName name="BExGNDSIMTHOCXXG6QOGR6DA8SGG" hidden="1">#REF!</definedName>
    <definedName name="BExGNHOS7RBERG1J2M2HVGSRZL5G" hidden="1">#REF!</definedName>
    <definedName name="BExGNJ18W3Q55XAXY8XTFB80IVMV" hidden="1">#REF!</definedName>
    <definedName name="BExGNN2YQ9BDAZXT2GLCSAPXKIM7" hidden="1">#REF!</definedName>
    <definedName name="BExGNP6INLF5NZFP5ME6K7C9Y0NH" hidden="1">#REF!</definedName>
    <definedName name="BExGNSS0CKRPKHO25R3TDBEL2NHX" hidden="1">#REF!</definedName>
    <definedName name="BExGNYH0MO8NOVS85L15G0RWX4GW" hidden="1">#REF!</definedName>
    <definedName name="BExGNZO44DEG8CGIDYSEGDUQ531R" hidden="1">#REF!</definedName>
    <definedName name="BExGO22GMMPZVQY9RQ8MDKZDP5G3" hidden="1">#REF!</definedName>
    <definedName name="BExGO2O0V6UYDY26AX8OSN72F77N" hidden="1">#REF!</definedName>
    <definedName name="BExGO2YUBOVLYHY1QSIHRE1KLAFV" hidden="1">#REF!</definedName>
    <definedName name="BExGO70E2O70LF46V8T26YFPL4V8" hidden="1">#REF!</definedName>
    <definedName name="BExGOB25QJMQCQE76MRW9X58OIOO" hidden="1">#REF!</definedName>
    <definedName name="BExGODAZKJ9EXMQZNQR5YDBSS525" hidden="1">#REF!</definedName>
    <definedName name="BExGODR8ZSMUC11I56QHSZ686XV5" hidden="1">#REF!</definedName>
    <definedName name="BExGOXJDHUDPDT8I8IVGVW9J0R5Q" hidden="1">#REF!</definedName>
    <definedName name="BExGPAPYI1N5W3IH8H485BHSVOY3" hidden="1">#REF!</definedName>
    <definedName name="BExGPFO3GOKYO2922Y91GMQRCMOA" hidden="1">#REF!</definedName>
    <definedName name="BExGPHGT5KDOCMV2EFS4OVKTWBRD" hidden="1">#REF!</definedName>
    <definedName name="BExGPID72Y4Y619LWASUQZKZHJNC" hidden="1">#REF!</definedName>
    <definedName name="BExGPPENQIANVGLVQJ77DK5JPRTB" hidden="1">#REF!</definedName>
    <definedName name="BExGPSUUG7TL5F5PTYU6G4HPJV1B" hidden="1">#REF!</definedName>
    <definedName name="BExGQ1E950UYXYWQ84EZEQPWHVYY" hidden="1">#REF!</definedName>
    <definedName name="BExGQ1ZU4967P72AHF4V1D0FOL5C" hidden="1">#REF!</definedName>
    <definedName name="BExGQ36ZOMR9GV8T05M605MMOY3Y" hidden="1">#REF!</definedName>
    <definedName name="BExGQ4ZP0PPMLDNVBUG12W9FFVI9" hidden="1">#REF!</definedName>
    <definedName name="BExGQ61DTJ0SBFMDFBAK3XZ9O0ZO" hidden="1">#REF!</definedName>
    <definedName name="BExGQ6SG9XEOD0VMBAR22YPZWSTA" hidden="1">#REF!</definedName>
    <definedName name="BExGQ8FQN3FRAGH5H2V74848P5JX" hidden="1">#REF!</definedName>
    <definedName name="BExGQGJ1A7LNZUS8QSMOG8UNGLMK" hidden="1">#REF!</definedName>
    <definedName name="BExGQLBNZ35IK2VK33HJUAE4ADX2" hidden="1">#REF!</definedName>
    <definedName name="BExGQPO7ENFEQC0NC6MC9OZR2LHY" hidden="1">#REF!</definedName>
    <definedName name="BExGQX0H4EZMXBJTKJJE4ICJWN5O" hidden="1">#REF!</definedName>
    <definedName name="BExGR4CW3WRIID17GGX4MI9ZDHFE" hidden="1">#REF!</definedName>
    <definedName name="BExGR65GJX27MU2OL6NI5PB8XVB4" hidden="1">#REF!</definedName>
    <definedName name="BExGR6LQ97HETGS3CT96L4IK0JSH" hidden="1">#REF!</definedName>
    <definedName name="BExGR9ATP2LVT7B9OCPSLJ11H9SX" hidden="1">#REF!</definedName>
    <definedName name="BExGRILCZ3BMTGDY72B1Q9BUGW0J" hidden="1">#REF!</definedName>
    <definedName name="BExGRNZJ74Y6OYJB9F9Y9T3CAHOS" hidden="1">#REF!</definedName>
    <definedName name="BExGRPC5QJQ7UGQ4P7CFWVGRQGFW" hidden="1">#REF!</definedName>
    <definedName name="BExGRSMULUXOBEN8G0TK90PRKQ9O" hidden="1">#REF!</definedName>
    <definedName name="BExGRUKVVKDL8483WI70VN2QZDGD" hidden="1">#REF!</definedName>
    <definedName name="BExGS2IWR5DUNJ1U9PAKIV8CMBNI" hidden="1">#REF!</definedName>
    <definedName name="BExGS69P9FFTEOPDS0MWFKF45G47" hidden="1">#REF!</definedName>
    <definedName name="BExGS6F1JFHM5MUJ1RFO50WP6D05" hidden="1">#REF!</definedName>
    <definedName name="BExGSA5YB5ZGE4NHDVCZ55TQAJTL" hidden="1">#REF!</definedName>
    <definedName name="BExGSBYPYOBOB218ABCIM2X63GJ8" hidden="1">#REF!</definedName>
    <definedName name="BExGSCEUCQQVDEEKWJ677QTGUVTE" hidden="1">#REF!</definedName>
    <definedName name="BExGSQY65LH1PCKKM5WHDW83F35O" hidden="1">#REF!</definedName>
    <definedName name="BExGSYW1GKISF0PMUAK3XJK9PEW9" hidden="1">#REF!</definedName>
    <definedName name="BExGT0DZJB6LSF6L693UUB9EY1VQ" hidden="1">#REF!</definedName>
    <definedName name="BExGTEMKIEF46KBIDWCAOAN5U718" hidden="1">#REF!</definedName>
    <definedName name="BExGTGVFIF8HOQXR54SK065A8M4K" hidden="1">#REF!</definedName>
    <definedName name="BExGTIYX3OWPIINOGY1E4QQYSKHP" hidden="1">#REF!</definedName>
    <definedName name="BExGTKGUN0KUU3C0RL2LK98D8MEK" hidden="1">#REF!</definedName>
    <definedName name="BExGTV3U5SZUPLTWEMEY3IIN1L4L" hidden="1">#REF!</definedName>
    <definedName name="BExGTZ046J7VMUG4YPKFN2K8TWB7" hidden="1">#REF!</definedName>
    <definedName name="BExGTZ04EFFQ3Z3JMM0G35JYWUK3" hidden="1">#REF!</definedName>
    <definedName name="BExGU2G9OPRZRIU9YGF6NX9FUW0J" hidden="1">#REF!</definedName>
    <definedName name="BExGU6HTKLRZO8UOI3DTAM5RFDBA" hidden="1">#REF!</definedName>
    <definedName name="BExGUDDZXFFQHAF4UZF8ZB1HO7H6" hidden="1">#REF!</definedName>
    <definedName name="BExGUI6NCRHY7EAB6SK6EPPMWFG1" hidden="1">#REF!</definedName>
    <definedName name="BExGUIBXBRHGM97ZX6GBA4ZDQ79C" hidden="1">#REF!</definedName>
    <definedName name="BExGUM8D91UNPCOO4TKP9FGX85TF" hidden="1">#REF!</definedName>
    <definedName name="BExGUMDP0WYFBZL2MCB36WWJIC04" hidden="1">#REF!</definedName>
    <definedName name="BExGUQF9N9FKI7S0H30WUAEB5LPD" hidden="1">#REF!</definedName>
    <definedName name="BExGUR6BA03XPBK60SQUW197GJ5X" hidden="1">#REF!</definedName>
    <definedName name="BExGUVIP60TA4B7X2PFGMBFUSKGX" hidden="1">#REF!</definedName>
    <definedName name="BExGUVTIIWAK5T0F5FD428QDO46W" hidden="1">#REF!</definedName>
    <definedName name="BExGUZKF06F209XL1IZWVJEQ82EE" hidden="1">#REF!</definedName>
    <definedName name="BExGUZPWM950OZ8P1A3N86LXK97U" hidden="1">#REF!</definedName>
    <definedName name="BExGV2EVT380QHD4AP2RL9MR8L5L" hidden="1">#REF!</definedName>
    <definedName name="BExGVBUSKOI7KB24K40PTXJE6MER" hidden="1">#REF!</definedName>
    <definedName name="BExGVGSQSVWTL2MNI6TT8Y92W3KA" hidden="1">#REF!</definedName>
    <definedName name="BExGVHP63K0GSYU17R73XGX6W2U6" hidden="1">#REF!</definedName>
    <definedName name="BExGVN3DDSLKWSP9MVJS9QMNEUIK" hidden="1">#REF!</definedName>
    <definedName name="BExGVUVVMLOCR9DPVUZSQ141EE4J" hidden="1">#REF!</definedName>
    <definedName name="BExGVV6OOLDQ3TXZK51TTF3YX0WN" hidden="1">#REF!</definedName>
    <definedName name="BExGW0KVS7U0C87XFZ78QW991IEV" hidden="1">#REF!</definedName>
    <definedName name="BExGW0Q7QHE29TGNWAWQ6GR0V6TQ" hidden="1">#REF!</definedName>
    <definedName name="BExGW2Z7AMPG6H9EXA9ML6EZVGGA" hidden="1">#REF!</definedName>
    <definedName name="BExGWABG5VT5XO1A196RK61AXA8C" hidden="1">#REF!</definedName>
    <definedName name="BExGWEO0JDG84NYLEAV5NSOAGMJZ" hidden="1">#REF!</definedName>
    <definedName name="BExGWLEOC70Z8QAJTPT2PDHTNM4L" hidden="1">#REF!</definedName>
    <definedName name="BExGWNCXLCRTLBVMTXYJ5PHQI6SS" hidden="1">#REF!</definedName>
    <definedName name="BExGX4L8N6ERT0Q4EVVNA97EGD80" hidden="1">#REF!</definedName>
    <definedName name="BExGX5MWTL78XM0QCP4NT564ML39" hidden="1">#REF!</definedName>
    <definedName name="BExGX6U988MCFIGDA1282F92U9AA" hidden="1">#REF!</definedName>
    <definedName name="BExGX7FTB1CKAT5HUW6H531FIY6I" hidden="1">#REF!</definedName>
    <definedName name="BExGX9DVACJQIZ4GH6YAD2A7F70O" hidden="1">#REF!</definedName>
    <definedName name="BExGXCZBQISQ3IMF6DJH1OXNAQP8" hidden="1">#REF!</definedName>
    <definedName name="BExGXDVP2S2Y8Z8Q43I78RCIK3DD" hidden="1">#REF!</definedName>
    <definedName name="BExGXJ9W5JU7TT9S0BKL5Y6VVB39" hidden="1">#REF!</definedName>
    <definedName name="BExGXWB73RJ4BASBQTQ8EY0EC1EB" hidden="1">#REF!</definedName>
    <definedName name="BExGXZ0ABB43C7SMRKZHWOSU9EQX" hidden="1">#REF!</definedName>
    <definedName name="BExGY6SU3SYVCJ3AG2ITY59SAZ5A" hidden="1">#REF!</definedName>
    <definedName name="BExGY6YA4P5KMY2VHT0DYK3YTFAX" hidden="1">#REF!</definedName>
    <definedName name="BExGY8G88PVVRYHPHRPJZFSX6HSC" hidden="1">#REF!</definedName>
    <definedName name="BExGYC718HTZ80PNKYPVIYGRJVF6" hidden="1">#REF!</definedName>
    <definedName name="BExGYCNATXZY2FID93B17YWIPPRD" hidden="1">#REF!</definedName>
    <definedName name="BExGYGJJJ3BBCQAOA51WHP01HN73" hidden="1">#REF!</definedName>
    <definedName name="BExGYOS6TV2C72PLRFU8RP1I58GY" hidden="1">#REF!</definedName>
    <definedName name="BExGYXBM828PX0KPDVAZBWDL6MJZ" hidden="1">#REF!</definedName>
    <definedName name="BExGZJ78ZWZCVHZ3BKEKFJZ6MAEO" hidden="1">#REF!</definedName>
    <definedName name="BExGZOLH2QV73J3M9IWDDPA62TP4" hidden="1">#REF!</definedName>
    <definedName name="BExGZP1PWGFKVVVN4YDIS22DZPCR" hidden="1">#REF!</definedName>
    <definedName name="BExGZQUHCPM6G5U9OM8JU339JAG6" hidden="1">#REF!</definedName>
    <definedName name="BExH00FQKX09BD5WU4DB5KPXAUYA" hidden="1">#REF!</definedName>
    <definedName name="BExH00L21GZX5YJJGVMOAWBERLP5" hidden="1">#REF!</definedName>
    <definedName name="BExH02ZD6VAY1KQLAQYBBI6WWIZB" hidden="1">#REF!</definedName>
    <definedName name="BExH08Z6LQCGGSGSAILMHX4X7JMD" hidden="1">#REF!</definedName>
    <definedName name="BExH0KT9Z8HEVRRQRGQ8YHXRLIJA" hidden="1">#REF!</definedName>
    <definedName name="BExH0M0FDN12YBOCKL3XL2Z7T7Y8" hidden="1">#REF!</definedName>
    <definedName name="BExH0O9G06YPZ5TN9RYT326I1CP2" hidden="1">#REF!</definedName>
    <definedName name="BExH0PGM6RG0F3AAGULBIGOH91C2" hidden="1">#REF!</definedName>
    <definedName name="BExH0QIB3F0YZLM5XYHBCU5F0OVR" hidden="1">#REF!</definedName>
    <definedName name="BExH0RK5LJAAP7O67ZFB4RG6WPPL" hidden="1">#REF!</definedName>
    <definedName name="BExH0WNJAKTJRCKMTX8O4KNMIIJM" hidden="1">#REF!</definedName>
    <definedName name="BExH12Y4WX542WI3ZEM15AK4UM9J" hidden="1">#REF!</definedName>
    <definedName name="BExH18CCU7B8JWO8AWGEQRLWZG6J" hidden="1">#REF!</definedName>
    <definedName name="BExH1BN2H92IQKKP5IREFSS9FBF2" hidden="1">#REF!</definedName>
    <definedName name="BExH1FDTQXR9QQ31WDB7OPXU7MPT" hidden="1">#REF!</definedName>
    <definedName name="BExH1FOMEUIJNIDJAUY0ZQFBJSY9" hidden="1">#REF!</definedName>
    <definedName name="BExH1GA6TT290OTIZ8C3N610CYZ1" hidden="1">#REF!</definedName>
    <definedName name="BExH1I8E3HJSZLFRZZ1ZKX7TBJEP" hidden="1">#REF!</definedName>
    <definedName name="BExH1JFFHEBFX9BWJMNIA3N66R3Z" hidden="1">#REF!</definedName>
    <definedName name="BExH1XYRKX51T571O1SRBP9J1D98" hidden="1">#REF!</definedName>
    <definedName name="BExH1Z0GIUSVTF2H1G1I3PDGBNK2" hidden="1">#REF!</definedName>
    <definedName name="BExH225UTM6S9FW4MUDZS7F1PQSH" hidden="1">#REF!</definedName>
    <definedName name="BExH23271RF7AYZ542KHQTH68GQ7" hidden="1">#REF!</definedName>
    <definedName name="BExH2DP58R7D1BGUFBM2FHESVRF0" hidden="1">#REF!</definedName>
    <definedName name="BExH2GJQR4JALNB314RY0LDI49VH" hidden="1">#REF!</definedName>
    <definedName name="BExH2JZR49T7644JFVE7B3N7RZM9" hidden="1">#REF!</definedName>
    <definedName name="BExH2QVWL3AXHSB9EK2GQRD0DBRH" hidden="1">#REF!</definedName>
    <definedName name="BExH2WKXV8X5S2GSBBTWGI0NLNAH" hidden="1">#REF!</definedName>
    <definedName name="BExH2XS1UFYFGU0S0EBXX90W2WE8" hidden="1">#REF!</definedName>
    <definedName name="BExH2XS1X04DMUN544K5RU4XPDCI" hidden="1">#REF!</definedName>
    <definedName name="BExH2XS2TND9SB0GC295R4FP6K5Y" hidden="1">#REF!</definedName>
    <definedName name="BExH2ZA0SZ4SSITL50NA8LZ3OEX6" hidden="1">#REF!</definedName>
    <definedName name="BExH31Z3JNVJPESWKXHILGXZHP2M" hidden="1">#REF!</definedName>
    <definedName name="BExH3E9HZ3QJCDZW7WI7YACFQCHE" hidden="1">#REF!</definedName>
    <definedName name="BExH3IRB6764RQ5HBYRLH6XCT29X" hidden="1">#REF!</definedName>
    <definedName name="BExIG2U8V6RSB47SXLCQG3Q68YRO" hidden="1">#REF!</definedName>
    <definedName name="BExIGJBO8R13LV7CZ7C1YCP974NN" hidden="1">#REF!</definedName>
    <definedName name="BExIGWT86FPOEYTI8GXCGU5Y3KGK" hidden="1">#REF!</definedName>
    <definedName name="BExIHBHXA7E7VUTBVHXXXCH3A5CL" hidden="1">#REF!</definedName>
    <definedName name="BExIHBSOGRSH1GKS6GKBRAJ7GXFQ" hidden="1">#REF!</definedName>
    <definedName name="BExIHDFY73YM0AHAR2Z5OJTFKSL2" hidden="1">#REF!</definedName>
    <definedName name="BExIHPQCQTGEW8QOJVIQ4VX0P6DX" hidden="1">#REF!</definedName>
    <definedName name="BExII1KN91Q7DLW0UB7W2TJ5ACT9" hidden="1">#REF!</definedName>
    <definedName name="BExII50LI8I0CDOOZEMIVHVA2V95" hidden="1">#REF!</definedName>
    <definedName name="BExIINQWABWRGYDT02DOJQ5L7BQF" hidden="1">#REF!</definedName>
    <definedName name="BExIIXMY38TQD12CVV4S57L3I809" hidden="1">#REF!</definedName>
    <definedName name="BExIIY37NEVU2LGS1JE4VR9AN6W4" hidden="1">#REF!</definedName>
    <definedName name="BExIIYJAGXR8TPZ1KCYM7EGJ79UW" hidden="1">#REF!</definedName>
    <definedName name="BExIJ3160YCWGAVEU0208ZGXXG3P" hidden="1">#REF!</definedName>
    <definedName name="BExIJFGZJ5ED9D6KAY4PGQYLELAX" hidden="1">#REF!</definedName>
    <definedName name="BExIJQK80ZEKSTV62E59AYJYUNLI" hidden="1">#REF!</definedName>
    <definedName name="BExIJRLX3M0YQLU1D5Y9V7HM5QNM" hidden="1">#REF!</definedName>
    <definedName name="BExIJV22J0QA7286KNPMHO1ZUCB3" hidden="1">#REF!</definedName>
    <definedName name="BExIJVI6OC7B6ZE9V4PAOYZXKNER" hidden="1">#REF!</definedName>
    <definedName name="BExIJWK0NGTGQ4X7D5VIVXD14JHI" hidden="1">#REF!</definedName>
    <definedName name="BExIJWPCIYINEJUTXU74VK7WG031" hidden="1">#REF!</definedName>
    <definedName name="BExIKHTXPZR5A8OHB6HDP6QWDHAD" hidden="1">#REF!</definedName>
    <definedName name="BExIKMMJOETSAXJYY1SIKM58LMA2" hidden="1">#REF!</definedName>
    <definedName name="BExIKRF6AQ6VOO9KCIWSM6FY8M7D" hidden="1">#REF!</definedName>
    <definedName name="BExIKTYZESFT3LC0ASFMFKSE0D1X" hidden="1">#REF!</definedName>
    <definedName name="BExIKXVA6M8K0PTRYAGXS666L335" hidden="1">#REF!</definedName>
    <definedName name="BExIL0PMZ2SXK9R6MLP43KBU1J2P" hidden="1">#REF!</definedName>
    <definedName name="BExIL1WSMNNQQK98YHWHV5HVONIZ" hidden="1">#REF!</definedName>
    <definedName name="BExILAAXRTRAD18K74M6MGUEEPUM" hidden="1">#REF!</definedName>
    <definedName name="BExILG5F338C0FFLMVOKMKF8X5ZP" hidden="1">#REF!</definedName>
    <definedName name="BExILGQTQM0HOD0BJI90YO7GOIN3" hidden="1">#REF!</definedName>
    <definedName name="BExILPL7P2BNCD7MYCGTQ9F0R5JX" hidden="1">#REF!</definedName>
    <definedName name="BExILVVS4B1B4G7IO0LPUDWY9K8W" hidden="1">#REF!</definedName>
    <definedName name="BExIM9DBUB7ZGF4B20FVUO9QGOX2" hidden="1">#REF!</definedName>
    <definedName name="BExIMCTBZ4WAESGCDWJ64SB4F0L1" hidden="1">#REF!</definedName>
    <definedName name="BExIMGK9Z94TFPWWZFMD10HV0IF6" hidden="1">#REF!</definedName>
    <definedName name="BExIMPEGKG18TELVC33T4OQTNBWC" hidden="1">#REF!</definedName>
    <definedName name="BExIN4OR435DL1US13JQPOQK8GD5" hidden="1">#REF!</definedName>
    <definedName name="BExINI6A7H3KSFRFA6UBBDPKW37F" hidden="1">#REF!</definedName>
    <definedName name="BExINIMK8XC3JOBT2EXYFHHH52H0" hidden="1">#REF!</definedName>
    <definedName name="BExINLX401ZKEGWU168DS4JUM2J6" hidden="1">#REF!</definedName>
    <definedName name="BExINMYYJO1FTV1CZF6O5XCFAMQX" hidden="1">#REF!</definedName>
    <definedName name="BExINP2H4KI05FRFV5PKZFE00HKO" hidden="1">#REF!</definedName>
    <definedName name="BExINPTCEJ9RPDEBJEJH80NATGUQ" hidden="1">#REF!</definedName>
    <definedName name="BExINWEQMNJ70A6JRXC2LACBX1GX" hidden="1">#REF!</definedName>
    <definedName name="BExINZELVWYGU876QUUZCIMXPBQC" hidden="1">#REF!</definedName>
    <definedName name="BExIO9QZ59ZHRA8SX6QICH2AY8A2" hidden="1">#REF!</definedName>
    <definedName name="BExIOAHV525SMMGFDJFE7456JPBD" hidden="1">#REF!</definedName>
    <definedName name="BExIOCQUQHKUU1KONGSDOLQTQEIC" hidden="1">#REF!</definedName>
    <definedName name="BExIOFAGCDQQKALMX3V0KU94KUQO" hidden="1">#REF!</definedName>
    <definedName name="BExIOFL8Y5O61VLKTB4H20IJNWS1" hidden="1">#REF!</definedName>
    <definedName name="BExIOMBXRW5NS4ZPYX9G5QREZ5J6" hidden="1">#REF!</definedName>
    <definedName name="BExIORA3GK78T7C7SNBJJUONJ0LS" hidden="1">#REF!</definedName>
    <definedName name="BExIORFDXP4AVIEBLSTZ8ETSXMNM" hidden="1">#REF!</definedName>
    <definedName name="BExIOTZ5EFZ2NASVQ05RH15HRSW6" hidden="1">#REF!</definedName>
    <definedName name="BExIP8YNN6UUE1GZ223SWH7DLGKO" hidden="1">#REF!</definedName>
    <definedName name="BExIPAB4AOL592OJCC1CFAXTLF1A" hidden="1">#REF!</definedName>
    <definedName name="BExIPB25DKX4S2ZCKQN7KWSC3JBF" hidden="1">#REF!</definedName>
    <definedName name="BExIPCUX4I4S2N50TLMMLALYLH9S" hidden="1">#REF!</definedName>
    <definedName name="BExIPDLT8JYAMGE5HTN4D1YHZF3V" hidden="1">#REF!</definedName>
    <definedName name="BExIPG040Q08EWIWL6CAVR3GRI43" hidden="1">#REF!</definedName>
    <definedName name="BExIPKNFUDPDKOSH5GHDVNA8D66S" hidden="1">#REF!</definedName>
    <definedName name="BExIPVL5VEVK9Q7AYB7EC2VZWBEZ" hidden="1">#REF!</definedName>
    <definedName name="BExIQ1VS9A2FHVD9TUHKG9K8EVVP" hidden="1">#REF!</definedName>
    <definedName name="BExIQ3J19L30PSQ2CXNT6IHW0I7V" hidden="1">#REF!</definedName>
    <definedName name="BExIQ3OJ7M04XCY276IO0LJA5XUK" hidden="1">#REF!</definedName>
    <definedName name="BExIQ5S19ITB0NDRUN4XV7B905ED" hidden="1">#REF!</definedName>
    <definedName name="BExIQ810MMN2UN0EQ9CRQAFWA19X" hidden="1">#REF!</definedName>
    <definedName name="BExIQ9TMQT2EIXSVQW7GVSOAW2VJ" hidden="1">#REF!</definedName>
    <definedName name="BExIQBMDE1L6J4H27K1FMSHQKDSE" hidden="1">#REF!</definedName>
    <definedName name="BExIQE65LVXUOF3UZFO7SDHFJH22" hidden="1">#REF!</definedName>
    <definedName name="BExIQG9OO2KKBOWTMD1OXY36TEGA" hidden="1">#REF!</definedName>
    <definedName name="BExIQHWZ65ALA9VAFCJEGIL1145G" hidden="1">#REF!</definedName>
    <definedName name="BExIQX1XBB31HZTYEEVOBSE3C5A6" hidden="1">#REF!</definedName>
    <definedName name="BExIR2ALYRP9FW99DK2084J7IIDC" hidden="1">#REF!</definedName>
    <definedName name="BExIR8FQETPTQYW37DBVDWG3J4JW" hidden="1">#REF!</definedName>
    <definedName name="BExIRHKWQB1PP4ZLB0C3AVUBAFMD" hidden="1">#REF!</definedName>
    <definedName name="BExIRJTRJPQR3OTAGAV7JTA4VMPS" hidden="1">#REF!</definedName>
    <definedName name="BExIROH27RJOG6VI7ZHR0RZGAZZ4" hidden="1">#REF!</definedName>
    <definedName name="BExIRRBGTY01OQOI3U5SW59RFDFI" hidden="1">#REF!</definedName>
    <definedName name="BExIS4T0DRF57HYO7OGG72KBOFOI" hidden="1">#REF!</definedName>
    <definedName name="BExIS77BJDDK18PGI9DSEYZPIL7P" hidden="1">#REF!</definedName>
    <definedName name="BExIS8USL1T3Z97CZ30HJ98E2GXQ" hidden="1">#REF!</definedName>
    <definedName name="BExISC5B700MZUBFTQ9K4IKTF7HR" hidden="1">#REF!</definedName>
    <definedName name="BExISDHXS49S1H56ENBPRF1NLD5C" hidden="1">#REF!</definedName>
    <definedName name="BExISM1JLV54A21A164IURMPGUMU" hidden="1">#REF!</definedName>
    <definedName name="BExISRFKJYUZ4AKW44IJF7RF9Y90" hidden="1">#REF!</definedName>
    <definedName name="BExISSMVV57JAUB6CSGBMBFVNGWK" hidden="1">#REF!</definedName>
    <definedName name="BExIT16AD4HCD0WQCCA72AKLQHK1" hidden="1">#REF!</definedName>
    <definedName name="BExIT1MK8TBAK3SNP36A8FKDQSOK" hidden="1">#REF!</definedName>
    <definedName name="BExIT9PPVL7XGGIZS7G6QI6L7H9U" hidden="1">#REF!</definedName>
    <definedName name="BExITBNYANV2S8KD56GOGCKW393R" hidden="1">#REF!</definedName>
    <definedName name="BExITGB4FVAV0LE88D7JMX7FBYXI" hidden="1">#REF!</definedName>
    <definedName name="BExITI3TQ14K842P38QF0PNWSWNO" hidden="1">#REF!</definedName>
    <definedName name="BExIU9OGER4TPMETACWUEP1UENK0" hidden="1">#REF!</definedName>
    <definedName name="BExIUD4OJGH65NFNQ4VMCE3R4J1X" hidden="1">#REF!</definedName>
    <definedName name="BExIUQM0XWNNW3MJD26EOVIT7FSU" hidden="1">#REF!</definedName>
    <definedName name="BExIUTB5OAAXYW0OFMP0PS40SPOB" hidden="1">#REF!</definedName>
    <definedName name="BExIUUT2MHIOV6R3WHA0DPM1KBKY" hidden="1">#REF!</definedName>
    <definedName name="BExIUYPDT1AM6MWGWQS646PIZIWC" hidden="1">#REF!</definedName>
    <definedName name="BExIV0I2O9F8D1UK1SI8AEYR6U0A" hidden="1">#REF!</definedName>
    <definedName name="BExIV2LM38XPLRTWT0R44TMQ59E5" hidden="1">#REF!</definedName>
    <definedName name="BExIV3HY4S0YRV1F7XEMF2YHAR2I" hidden="1">#REF!</definedName>
    <definedName name="BExIV6HUZFRIFLXW2SICKGTAH1PV" hidden="1">#REF!</definedName>
    <definedName name="BExIVCXWL6H5LD9DHDIA4F5U9TQL" hidden="1">#REF!</definedName>
    <definedName name="BExIVEVYJ7KL8QNR5ZTOSD11I5A6" hidden="1">#REF!</definedName>
    <definedName name="BExIVJ30S9U8MA1TUBRND8DGF96D" hidden="1">#REF!</definedName>
    <definedName name="BExIVMOIPSEWSIHIDDLOXESQ28A0" hidden="1">#REF!</definedName>
    <definedName name="BExIVNVNJX9BYDLC88NG09YF5XQ6" hidden="1">#REF!</definedName>
    <definedName name="BExIVQVKLMGSRYT1LFZH0KUIA4OR" hidden="1">#REF!</definedName>
    <definedName name="BExIVYTFI35KNR2XSA6N8OJYUTUR" hidden="1">#REF!</definedName>
    <definedName name="BExIVZF05SNB8DE7VLQOFG9S41HS" hidden="1">#REF!</definedName>
    <definedName name="BExIWB3SY3WRIVIOF988DNNODBOA" hidden="1">#REF!</definedName>
    <definedName name="BExIWB99CG0H52LRD6QWPN4L6DV2" hidden="1">#REF!</definedName>
    <definedName name="BExIWG1W7XP9DFYYSZAIOSHM0QLQ" hidden="1">#REF!</definedName>
    <definedName name="BExIWH3KUK94B7833DD4TB0Y6KP9" hidden="1">#REF!</definedName>
    <definedName name="BExIWHZXYAALPLS8CSHZHJ82LBOH" hidden="1">#REF!</definedName>
    <definedName name="BExIWJY6FHR6KOO0P8U4IZ7VD42D" hidden="1">#REF!</definedName>
    <definedName name="BExIWKE9MGIDWORBI43AWTUNYFAN" hidden="1">#REF!</definedName>
    <definedName name="BExIWPHOYLSNGZKVD3RRKOEALEUG" hidden="1">#REF!</definedName>
    <definedName name="BExIWSHLD1QIZPL5ARLXOJ9Y2CAA" hidden="1">#REF!</definedName>
    <definedName name="BExIX34PM5DBTRHRQWP6PL6WIX88" hidden="1">#REF!</definedName>
    <definedName name="BExIX5OAP9KSUE5SIZCW9P39Q4WE" hidden="1">#REF!</definedName>
    <definedName name="BExIXGRJPVJMUDGSG7IHPXPNO69B" hidden="1">#REF!</definedName>
    <definedName name="BExIXGWVQ9WOO0NCJLXAU4PJPOPM" hidden="1">#REF!</definedName>
    <definedName name="BExIXLK6SEOTUWQVNLCH4SAKTVGQ" hidden="1">#REF!</definedName>
    <definedName name="BExIXM5R87ZL3FHALWZXYCPHGX3E" hidden="1">#REF!</definedName>
    <definedName name="BExIXN24YK8MIB3OZ905DHU9CDH1" hidden="1">#REF!</definedName>
    <definedName name="BExIXS036ZCKT2Z8XZKLZ8PFWQGL" hidden="1">#REF!</definedName>
    <definedName name="BExIXY5CF9PFM0P40AZ4U51TMWV0" hidden="1">#REF!</definedName>
    <definedName name="BExIYEXJBK8JDWIRSVV4RJSKZVV1" hidden="1">#REF!</definedName>
    <definedName name="BExIYFJ59KLIPRTGIHX9X07UVGT3" hidden="1">#REF!</definedName>
    <definedName name="BExIYHH7GZO6BU3DC4GRLH3FD3ZS" hidden="1">#REF!</definedName>
    <definedName name="BExIYHMPBTD67ZNUL9O76FZQHYPT" hidden="1">#REF!</definedName>
    <definedName name="BExIYI2RH0K4225XO970K2IQ1E79" hidden="1">#REF!</definedName>
    <definedName name="BExIYMPZ0KS2KOJFQAUQJ77L7701" hidden="1">#REF!</definedName>
    <definedName name="BExIYP9Q6FV9T0R9G3UDKLS4TTYX" hidden="1">#REF!</definedName>
    <definedName name="BExIYZGLDQ1TN7BIIN4RLDP31GIM" hidden="1">#REF!</definedName>
    <definedName name="BExIZ4K0EZJK6PW3L8SVKTJFSWW9" hidden="1">#REF!</definedName>
    <definedName name="BExIZAECOEZGBAO29QMV14E6XDIV" hidden="1">#REF!</definedName>
    <definedName name="BExIZHQR3N1546MQS83ZJ8I6SPZ3" hidden="1">#REF!</definedName>
    <definedName name="BExIZKVXYD5O2JBU81F2UFJZLLSI" hidden="1">#REF!</definedName>
    <definedName name="BExIZPZDHC8HGER83WHCZAHOX7LK" hidden="1">#REF!</definedName>
    <definedName name="BExIZQA5XCS39QKXMYR1MH2ZIGPS" hidden="1">#REF!</definedName>
    <definedName name="BExIZVDLRUNAL32D9KO9X7Y4PB3O" hidden="1">#REF!</definedName>
    <definedName name="BExIZY2PUZ0OF9YKK1B13IW0VS6G" hidden="1">#REF!</definedName>
    <definedName name="BExJ08KBRR2XMWW3VZMPSQKXHZUH" hidden="1">#REF!</definedName>
    <definedName name="BExJ0DYJWXGE7DA39PYL3WM05U9O" hidden="1">#REF!</definedName>
    <definedName name="BExJ0JYDEZPM2303TRBXOZ74M7N6" hidden="1">#REF!</definedName>
    <definedName name="BExJ0MY8SY5J5V50H3UKE78ODTVB" hidden="1">#REF!</definedName>
    <definedName name="BExJ0YC98G37ML4N8FLP8D95EFRF" hidden="1">#REF!</definedName>
    <definedName name="BExKCDYKAEV45AFXHVHZZ62E5BM3" hidden="1">#REF!</definedName>
    <definedName name="BExKCYXU0W2VQVDI3N3N37K2598P" hidden="1">#REF!</definedName>
    <definedName name="BExKDJX3Z1TS0WFDD9EAO42JHL9G" hidden="1">#REF!</definedName>
    <definedName name="BExKDK7WVA5I2WBACAZHAHN35D0I" hidden="1">#REF!</definedName>
    <definedName name="BExKDKO0W4AGQO1V7K6Q4VM750FT" hidden="1">#REF!</definedName>
    <definedName name="BExKDLF10G7W77J87QWH3ZGLUCLW" hidden="1">#REF!</definedName>
    <definedName name="BExKE2NDBQ14HOJH945N4W9ZZFJO" hidden="1">#REF!</definedName>
    <definedName name="BExKEFE0I3MT6ZLC4T1L9465HKTN" hidden="1">#REF!</definedName>
    <definedName name="BExKEK6O5BVJP4VY02FY7JNAZ6BT" hidden="1">#REF!</definedName>
    <definedName name="BExKEKXK6E6QX339ELPXDIRZSJE0" hidden="1">#REF!</definedName>
    <definedName name="BExKEMFI35R0D4WN4A59V9QH7I5S" hidden="1">#REF!</definedName>
    <definedName name="BExKEOOIBMP7N8033EY2CJYCBX6H" hidden="1">#REF!</definedName>
    <definedName name="BExKEW0RR5LA3VC46A2BEOOMQE56" hidden="1">#REF!</definedName>
    <definedName name="BExKF37PTJB4PE1PUQWG20ASBX4E" hidden="1">#REF!</definedName>
    <definedName name="BExKFA3VI1CZK21SM0N3LZWT9LA1" hidden="1">#REF!</definedName>
    <definedName name="BExKFBB29XXT9A2LVUXYSIVKPWGB" hidden="1">#REF!</definedName>
    <definedName name="BExKFINBFV5J2NFRCL4YUO3YF0ZE" hidden="1">#REF!</definedName>
    <definedName name="BExKFISRBFACTAMJSALEYMY66F6X" hidden="1">#REF!</definedName>
    <definedName name="BExKFOSK5DJ151C4E8544UWMYTOC" hidden="1">#REF!</definedName>
    <definedName name="BExKFWL3DE1V1VOVHAFYBE85QUB7" hidden="1">#REF!</definedName>
    <definedName name="BExKFXS9NDEWPZDVGLTMOM3CFO7N" hidden="1">#REF!</definedName>
    <definedName name="BExKFYJC4EVEV54F82K6VKP7Q3OU" hidden="1">#REF!</definedName>
    <definedName name="BExKG4IYHBKQQ8J8FN10GB2IKO33" hidden="1">#REF!</definedName>
    <definedName name="BExKGBVDO2JNJUFOFQMF0RJG03ZK" hidden="1">#REF!</definedName>
    <definedName name="BExKGF0L44S78D33WMQ1A75TRKB9" hidden="1">#REF!</definedName>
    <definedName name="BExKGFRN31B3G20LMQ4LRF879J68" hidden="1">#REF!</definedName>
    <definedName name="BExKGJD3U3ADZILP20U3EURP0UQP" hidden="1">#REF!</definedName>
    <definedName name="BExKGNK5YGKP0YHHTAAOV17Z9EIM" hidden="1">#REF!</definedName>
    <definedName name="BExKGQ3T3TWGZUSNVWJE1XWXHGRQ" hidden="1">#REF!</definedName>
    <definedName name="BExKGV77YH9YXIQTRKK2331QGYKF" hidden="1">#REF!</definedName>
    <definedName name="BExKH3FTZ5VGTB86W9M4AB39R0G8" hidden="1">#REF!</definedName>
    <definedName name="BExKH3FV5U5O6XZM7STS3NZKQFGJ" hidden="1">#REF!</definedName>
    <definedName name="BExKH3W5435VN8DZ68OCKI93SEO4" hidden="1">#REF!</definedName>
    <definedName name="BExKH9L4L5ZUAA98QAZ7DB7YH4QE" hidden="1">#REF!</definedName>
    <definedName name="BExKHAMUH8NR3HRV0V6FHJE3ROLN" hidden="1">#REF!</definedName>
    <definedName name="BExKHCFKOWFHO2WW0N7Y5XDXEWAO" hidden="1">#REF!</definedName>
    <definedName name="BExKHIVLONZ46HLMR50DEXKEUNEP" hidden="1">#REF!</definedName>
    <definedName name="BExKHPM9XA0ADDK7TUR0N38EXWEP" hidden="1">#REF!</definedName>
    <definedName name="BExKHQYXEM47TMIQRQVHE4T5LT8K" hidden="1">#REF!</definedName>
    <definedName name="BExKI4076KXCDE5KXL79KT36OKLO" hidden="1">#REF!</definedName>
    <definedName name="BExKI7AUWXBP1WBLFRIYSNQZDWCY" hidden="1">#REF!</definedName>
    <definedName name="BExKI7LO70WYISR7Q0Y1ZDWO9M3B" hidden="1">#REF!</definedName>
    <definedName name="BExKIF3EIT434ZQKMDXUBJCRLMK8" hidden="1">#REF!</definedName>
    <definedName name="BExKIGQV6TXIZG039HBOJU62WP2U" hidden="1">#REF!</definedName>
    <definedName name="BExKILE008SF3KTAN8WML3XKI1NZ" hidden="1">#REF!</definedName>
    <definedName name="BExKINSBB6RS7I489QHMCOMU4Z2X" hidden="1">#REF!</definedName>
    <definedName name="BExKINXMPEA03CETGL1VOW1XRJIR" hidden="1">#REF!</definedName>
    <definedName name="BExKITBU5LXLZYDJS3D3BAVWEY3U" hidden="1">#REF!</definedName>
    <definedName name="BExKIU87ZKSOC2DYZWFK6SAK9I8E" hidden="1">#REF!</definedName>
    <definedName name="BExKJ449HLYX2DJ9UF0H9GTPSQ73" hidden="1">#REF!</definedName>
    <definedName name="BExKJ5649R9IC0GKQD6QI2G7C99Q" hidden="1">#REF!</definedName>
    <definedName name="BExKJEB4FXIMV2AAE9S3FCGRK1R0" hidden="1">#REF!</definedName>
    <definedName name="BExKJELX2RUC8UEC56IZPYYZXHA7" hidden="1">#REF!</definedName>
    <definedName name="BExKJI7CV9I6ILFIZ3SVO4DGK64J" hidden="1">#REF!</definedName>
    <definedName name="BExKJINMXS61G2TZEXCJAWVV4F57" hidden="1">#REF!</definedName>
    <definedName name="BExKJK5ME8KB7HA0180L7OUZDDGV" hidden="1">#REF!</definedName>
    <definedName name="BExKJLY652HI5GNEEWQXOB08K2C1" hidden="1">#REF!</definedName>
    <definedName name="BExKJN5IF0VMDILJ5K8ZENF2QYV1" hidden="1">#REF!</definedName>
    <definedName name="BExKJUSJPFUIK20FTVAFJWR2OUYX" hidden="1">#REF!</definedName>
    <definedName name="BExKJXHNZTE5OMRQ1KTVM1DIQE9I" hidden="1">#REF!</definedName>
    <definedName name="BExKK8VP5RS3D0UXZVKA37C4SYBP" hidden="1">#REF!</definedName>
    <definedName name="BExKKIM9NPF6B3SPMPIQB27HQME4" hidden="1">#REF!</definedName>
    <definedName name="BExKKIX1BCBQ4R3K41QD8NTV0OV0" hidden="1">#REF!</definedName>
    <definedName name="BExKKJ2IHMOO66DQ0V2YABR4GV05" hidden="1">#REF!</definedName>
    <definedName name="BExKKQ3ZWADYV03YHMXDOAMU90EB" hidden="1">#REF!</definedName>
    <definedName name="BExKKUGD2HMJWQEYZ8H3X1BMXFS9" hidden="1">#REF!</definedName>
    <definedName name="BExKKX05KCZZZPKOR1NE5A8RGVT4" hidden="1">#REF!</definedName>
    <definedName name="BExKL3QUCLQLECGZM555PRF8EN56" hidden="1">#REF!</definedName>
    <definedName name="BExKL7CGLA62V9UQH9ZDEHIK8W4O" hidden="1">#REF!</definedName>
    <definedName name="BExKLD6S9L66QYREYHBE5J44OK7X" hidden="1">#REF!</definedName>
    <definedName name="BExKLEZK32L28GYJWVO63BZ5E1JD" hidden="1">#REF!</definedName>
    <definedName name="BExKLLKVVHT06LA55JB2FC871DC5" hidden="1">#REF!</definedName>
    <definedName name="BExKMKNALVJRCZS69GFJA4M1J08O" hidden="1">#REF!</definedName>
    <definedName name="BExKMMFZIDRFNSBCWVADJ4S2JE52" hidden="1">#REF!</definedName>
    <definedName name="BExKMRZJS845FERFW6HUXLFAOMYD" hidden="1">#REF!</definedName>
    <definedName name="BExKMS514WWPGUGRYGTH6XU97T8B" hidden="1">#REF!</definedName>
    <definedName name="BExKMUDV8AH8HQAD5HJVUW7GFDWU" hidden="1">#REF!</definedName>
    <definedName name="BExKMWBX4EH3EYJ07UFEM08NB40Z" hidden="1">#REF!</definedName>
    <definedName name="BExKN4Q70IU9OY91QRUSK3044MQD" hidden="1">#REF!</definedName>
    <definedName name="BExKNBGV2IR3S7M0BX4810KZB4V3" hidden="1">#REF!</definedName>
    <definedName name="BExKNCTBZTSY3MO42VU5PLV6YUHZ" hidden="1">#REF!</definedName>
    <definedName name="BExKNGV2YY749C42AQ2T9QNIE5C3" hidden="1">#REF!</definedName>
    <definedName name="BExKNH0F1WPNUEQITIUN5T4NDX9H" hidden="1">#REF!</definedName>
    <definedName name="BExKNV8UOHVWEHDJWI2WMJ9X6QHZ" hidden="1">#REF!</definedName>
    <definedName name="BExKNZLD7UATC1MYRNJD8H2NH4KU" hidden="1">#REF!</definedName>
    <definedName name="BExKNZQUKQQG2Y97R74G4O4BJP1L" hidden="1">#REF!</definedName>
    <definedName name="BExKO06X0EAD3ABEG1E8PWLDWHBA" hidden="1">#REF!</definedName>
    <definedName name="BExKO2AHHSGNI1AZOIOW21KPXKPE" hidden="1">#REF!</definedName>
    <definedName name="BExKO2FXWJWC5IZLDN8JHYILQJ2N" hidden="1">#REF!</definedName>
    <definedName name="BExKO438WZ8FKOU00NURGFMOYXWN" hidden="1">#REF!</definedName>
    <definedName name="BExKO551EZ73M80UFHBQE7BQVU4L" hidden="1">#REF!</definedName>
    <definedName name="BExKOBA4VTRV9YG31IM1PDDO3J9M" hidden="1">#REF!</definedName>
    <definedName name="BExKODIZGWW2EQD0FEYW6WK6XLCM" hidden="1">#REF!</definedName>
    <definedName name="BExKOPO2HPWVQGAKW8LOZMPIDEFG" hidden="1">#REF!</definedName>
    <definedName name="BExKP7SRQ3MN5BDYXV2XMBQNUH23" hidden="1">#REF!</definedName>
    <definedName name="BExKPEZP0QTKOTLIMMIFSVTHQEEK" hidden="1">#REF!</definedName>
    <definedName name="BExKPFFSVTL757PNITV8R9RN4452" hidden="1">#REF!</definedName>
    <definedName name="BExKPIL5ZWOXQAENH3VP3ZHA2N7N" hidden="1">#REF!</definedName>
    <definedName name="BExKPJHKPVROP9QX9BMBZMU2HEZ1" hidden="1">#REF!</definedName>
    <definedName name="BExKPLQJX0HJ8OTXBXH9IC9J2V0W" hidden="1">#REF!</definedName>
    <definedName name="BExKPN8C7GN36ZJZHLOB74LU6KT0" hidden="1">#REF!</definedName>
    <definedName name="BExKPX9VZ1J5021Q98K60HMPJU58" hidden="1">#REF!</definedName>
    <definedName name="BExKQGGEP203MUWSJVORTY7RFOFT" hidden="1">#REF!</definedName>
    <definedName name="BExKQJGAAWNM3NT19E9I0CQDBTU0" hidden="1">#REF!</definedName>
    <definedName name="BExKQM5GJ1ZN5REKFE7YVBQ0KXWF" hidden="1">#REF!</definedName>
    <definedName name="BExKQQ71278061G7ZFYGPWOMOMY2" hidden="1">#REF!</definedName>
    <definedName name="BExKQTXRG3ECU8NT47UR7643LO5G" hidden="1">#REF!</definedName>
    <definedName name="BExKQVL7HPOIZ4FHANDFMVOJLEPR" hidden="1">#REF!</definedName>
    <definedName name="BExKR3ZAJRYXZB4M7XZPK0I7E55W" hidden="1">#REF!</definedName>
    <definedName name="BExKR8RZSEHW184G0Z56B4EGNU72" hidden="1">#REF!</definedName>
    <definedName name="BExKRHM60KUPM7RGAAFRSKX4TMS5" hidden="1">#REF!</definedName>
    <definedName name="BExKRQB2LX164R610N3VXJPD3C1W" hidden="1">#REF!</definedName>
    <definedName name="BExKRVUSQ6PA7ZYQSTEQL3X7PB9P" hidden="1">#REF!</definedName>
    <definedName name="BExKRY3KZ7F7RB2KH8HXSQ85IEQO" hidden="1">#REF!</definedName>
    <definedName name="BExKS91CCVW1YKNE1EQ4MCE1E9JX" hidden="1">#REF!</definedName>
    <definedName name="BExKSA37DZTCK6H13HPIKR0ZFVL8" hidden="1">#REF!</definedName>
    <definedName name="BExKSB51O073JLM4PEU353GBBSMI" hidden="1">#REF!</definedName>
    <definedName name="BExKSC1EDUXA6RM44LZV6HMMHKLX" hidden="1">#REF!</definedName>
    <definedName name="BExKSFMOMSZYDE0WNC94F40S6636" hidden="1">#REF!</definedName>
    <definedName name="BExKSHQ9K79S8KYUWIV5M5LAHHF1" hidden="1">#REF!</definedName>
    <definedName name="BExKSJTWG9L3FCX8FLK4EMUJMF27" hidden="1">#REF!</definedName>
    <definedName name="BExKSU0MKNAVZYYPKCYTZDWQX4R8" hidden="1">#REF!</definedName>
    <definedName name="BExKSX60G1MUS689FXIGYP2F7C62" hidden="1">#REF!</definedName>
    <definedName name="BExKT2UZ7Y2VWF5NQE18SJRLD2RN" hidden="1">#REF!</definedName>
    <definedName name="BExKT3GJFNGAM09H5F615E36A38C" hidden="1">#REF!</definedName>
    <definedName name="BExKTD1UM9PTLYETG1RM502XDNC0" hidden="1">#REF!</definedName>
    <definedName name="BExKTJN26AY45CE6JUAX3OIL48F7" hidden="1">#REF!</definedName>
    <definedName name="BExKTQZGN8GI3XGSEXMPCCA3S19H" hidden="1">#REF!</definedName>
    <definedName name="BExKTUKYYU0F6TUW1RXV24LRAZFE" hidden="1">#REF!</definedName>
    <definedName name="BExKU3FBLHQBIUTN6XEZW5GC9OG1" hidden="1">#REF!</definedName>
    <definedName name="BExKU82I99FEUIZLODXJDOJC96CQ" hidden="1">#REF!</definedName>
    <definedName name="BExKUDM0DFSCM3D91SH0XLXJSL18" hidden="1">#REF!</definedName>
    <definedName name="BExKUHYKD9TJTMQOOBS4EX04FCEZ" hidden="1">#REF!</definedName>
    <definedName name="BExKULEKJLA77AUQPDUHSM94Y76Z" hidden="1">#REF!</definedName>
    <definedName name="BExKUXE506JSYMR4CV866RHRDYR9" hidden="1">#REF!</definedName>
    <definedName name="BExKV08R85MKI3MAX9E2HERNQUNL" hidden="1">#REF!</definedName>
    <definedName name="BExKV4AAUNNJL5JWD7PX6BFKVS6O" hidden="1">#REF!</definedName>
    <definedName name="BExKVDVK6HN74GQPTXICP9BFC8CF" hidden="1">#REF!</definedName>
    <definedName name="BExKVFZ3ZZGIC1QI8XN6BYFWN0ZY" hidden="1">#REF!</definedName>
    <definedName name="BExKVG4KGO28KPGTAFL1R8TTZ10N" hidden="1">#REF!</definedName>
    <definedName name="BExKW0CSH7DA02YSNV64PSEIXB2P" hidden="1">#REF!</definedName>
    <definedName name="BExM9NUG3Q31X01AI9ZJCZIX25CS" hidden="1">#REF!</definedName>
    <definedName name="BExM9OG182RP30MY23PG49LVPZ1C" hidden="1">#REF!</definedName>
    <definedName name="BExMA64MW1S18NH8DCKPCCEI5KCB" hidden="1">#REF!</definedName>
    <definedName name="BExMALEWFUEM8Y686IT03ECURUBR" hidden="1">#REF!</definedName>
    <definedName name="BExMAS0AQY7KMMTBTBPK0SWWDITB" hidden="1">#REF!</definedName>
    <definedName name="BExMAXJS82ZJ8RS22VLE0V0LDUII" hidden="1">#REF!</definedName>
    <definedName name="BExMB4QRS0R3MTB4CMUHFZ84LNZQ" hidden="1">#REF!</definedName>
    <definedName name="BExMB7AICZ233JKSCEUSR9RQXRS0" hidden="1">#REF!</definedName>
    <definedName name="BExMBC35WKQY5CWQJLV4D05O6971" hidden="1">#REF!</definedName>
    <definedName name="BExMBFTZV4Q1A5KG25C1N9PHQNSW" hidden="1">#REF!</definedName>
    <definedName name="BExMBFZFXQDH3H55R89930TFTU36" hidden="1">#REF!</definedName>
    <definedName name="BExMBK6ISK3U7KHZKUJXIDKGF6VW" hidden="1">#REF!</definedName>
    <definedName name="BExMBYPQDG9AYDQ5E8IECVFREPO6" hidden="1">#REF!</definedName>
    <definedName name="BExMC7PESEESXVMDCGGIP5LPMUGY" hidden="1">#REF!</definedName>
    <definedName name="BExMC8AZUTX8LG89K2JJR7ZG62XX" hidden="1">#REF!</definedName>
    <definedName name="BExMCA96YR10V72G2R0SCIKPZLIZ" hidden="1">#REF!</definedName>
    <definedName name="BExMCB5JU5I2VQDUBS4O42BTEVKI" hidden="1">#REF!</definedName>
    <definedName name="BExMCFSQFSEMPY5IXDIRKZDASDBR" hidden="1">#REF!</definedName>
    <definedName name="BExMCH58I9XOLK7WEE6VSJGYPJGL" hidden="1">#REF!</definedName>
    <definedName name="BExMCMZOEYWVOOJ98TBHTTCS7XB8" hidden="1">#REF!</definedName>
    <definedName name="BExMCS8EF2W3FS9QADNKREYSI8P0" hidden="1">#REF!</definedName>
    <definedName name="BExMCSU0KZGHALEL7N5DJBVL94K7" hidden="1">#REF!</definedName>
    <definedName name="BExMCUS7GSOM96J0HJ7EH0FFM2AC" hidden="1">#REF!</definedName>
    <definedName name="BExMCYTT6TVDWMJXO1NZANRTVNAN" hidden="1">#REF!</definedName>
    <definedName name="BExMD54CT1VTE5YGBM90H90NF28M" hidden="1">#REF!</definedName>
    <definedName name="BExMD5F6IAV108XYJLXUO9HD0IT6" hidden="1">#REF!</definedName>
    <definedName name="BExMDANV66W9T3XAXID40XFJ0J93" hidden="1">#REF!</definedName>
    <definedName name="BExMDGD1KQP7NNR78X2ZX4FCBQ1S" hidden="1">#REF!</definedName>
    <definedName name="BExMDIRDK0DI8P86HB7WPH8QWLSQ" hidden="1">#REF!</definedName>
    <definedName name="BExMDOWGDLP3BZZB4ZPI31VS10FP" hidden="1">#REF!</definedName>
    <definedName name="BExMDPI2FVMORSWDDCVAJ85WYAYO" hidden="1">#REF!</definedName>
    <definedName name="BExMDUWB7VWHFFR266QXO46BNV2S" hidden="1">#REF!</definedName>
    <definedName name="BExME2U47N8LZG0BPJ49ANY5QVV2" hidden="1">#REF!</definedName>
    <definedName name="BExME88DH5DUKMUFI9FNVECXFD2E" hidden="1">#REF!</definedName>
    <definedName name="BExME9A7MOGAK7YTTQYXP5DL6VYA" hidden="1">#REF!</definedName>
    <definedName name="BExMEOV9YFRY5C3GDLU60GIX10BY" hidden="1">#REF!</definedName>
    <definedName name="BExMEUK2Q5GZGZFZ77Z2IYUKOOYW" hidden="1">#REF!</definedName>
    <definedName name="BExMEWT36INWIP0VNS94NEP3WZ4U" hidden="1">#REF!</definedName>
    <definedName name="BExMEY09ESM4H2YGKEQQRYUD114R" hidden="1">#REF!</definedName>
    <definedName name="BExMF0UU4SBJHOJ4SG09QMF1TC7H" hidden="1">#REF!</definedName>
    <definedName name="BExMF2YDPQWGK3CSN8LJG16MLFQZ" hidden="1">#REF!</definedName>
    <definedName name="BExMF4G4IUPQY1Y5GEY5N3E04CL6" hidden="1">#REF!</definedName>
    <definedName name="BExMF9UIGYMOAQK0ELUWP0S0HZZY" hidden="1">#REF!</definedName>
    <definedName name="BExMFDLBSWFMRDYJ2DZETI3EXKN2" hidden="1">#REF!</definedName>
    <definedName name="BExMFLDTMRTCHKA37LQW67BG8D5C" hidden="1">#REF!</definedName>
    <definedName name="BExMFTH63LTWA2JYJTJYMT5K2OF2" hidden="1">#REF!</definedName>
    <definedName name="BExMFY4AG5T27EVMCCNE00GOAR66" hidden="1">#REF!</definedName>
    <definedName name="BExMGQQNOFER1MEVQ961XARTRIOB" hidden="1">#REF!</definedName>
    <definedName name="BExMH189E60TZBQFN2UWVA1UZA7X" hidden="1">#REF!</definedName>
    <definedName name="BExMH3H9TW5TJCNU5Z1EWXP3BAEP" hidden="1">#REF!</definedName>
    <definedName name="BExMH5A1B01SYXROP70DOKTQ5D6Z" hidden="1">#REF!</definedName>
    <definedName name="BExMHCGUJ8A3L31NU0XU0FGXE4P3" hidden="1">#REF!</definedName>
    <definedName name="BExMHOWPB34KPZ76M2KIX2C9R2VB" hidden="1">#REF!</definedName>
    <definedName name="BExMHSSYC6KVHA3QDTSYPN92TWMI" hidden="1">#REF!</definedName>
    <definedName name="BExMI3AJ9477KDL4T9DHET4LJJTW" hidden="1">#REF!</definedName>
    <definedName name="BExMI6QQ20XHD0NWJUN741B37182" hidden="1">#REF!</definedName>
    <definedName name="BExMI7MYDIMC9K16SBAFUY33RHK6" hidden="1">#REF!</definedName>
    <definedName name="BExMI8JB94SBD9EMNJEK7Y2T6GYU" hidden="1">#REF!</definedName>
    <definedName name="BExMI8OS85YTW3KYVE4YD0R7Z6UV" hidden="1">#REF!</definedName>
    <definedName name="BExMI9QNOMVZ44I3BFMGU1EL1RSY" hidden="1">#REF!</definedName>
    <definedName name="BExMIBOOZU40JS3F89OMPSRCE9MM" hidden="1">#REF!</definedName>
    <definedName name="BExMIIQ5MBWSIHTFWAQADXMZC22Q" hidden="1">#REF!</definedName>
    <definedName name="BExMIL4I2GE866I25CR5JBLJWJ6A" hidden="1">#REF!</definedName>
    <definedName name="BExMIRKIPF27SNO82SPFSB3T5U17" hidden="1">#REF!</definedName>
    <definedName name="BExMIV0KC8555D5E42ZGWG15Y0MO" hidden="1">#REF!</definedName>
    <definedName name="BExMIZT6AN7E6YMW2S87CTCN2UXH" hidden="1">#REF!</definedName>
    <definedName name="BExMJB76UESLVRD81AJBOB78JDTT" hidden="1">#REF!</definedName>
    <definedName name="BExMJI8OLFZQCGOW3F99ETW8A21E" hidden="1">#REF!</definedName>
    <definedName name="BExMJNC8ZFB9DRFOJ961ZAJ8U3A8" hidden="1">#REF!</definedName>
    <definedName name="BExMJTBV8A3D31W2IQHP9RDFPPHQ" hidden="1">#REF!</definedName>
    <definedName name="BExMK2RTXN4QJWEUNX002XK8VQP8" hidden="1">#REF!</definedName>
    <definedName name="BExMKBGQDUZ8AWXYHA3QVMSDVZ3D" hidden="1">#REF!</definedName>
    <definedName name="BExMKBM1467553LDFZRRKVSHN374" hidden="1">#REF!</definedName>
    <definedName name="BExMKGK5FJUC0AU8MABRGDC5ZM70" hidden="1">#REF!</definedName>
    <definedName name="BExMKP92JGBM5BJO174H9A4HQIB9" hidden="1">#REF!</definedName>
    <definedName name="BExMKPEDT6IOYLLC3KJKRZOETC3Y" hidden="1">#REF!</definedName>
    <definedName name="BExMKTW7R5SOV4PHAFGHU3W73DYE" hidden="1">#REF!</definedName>
    <definedName name="BExMKU7051J2W1RQXGZGE62NBRUZ" hidden="1">#REF!</definedName>
    <definedName name="BExMKUN3WPECJR2XRID2R7GZRGNX" hidden="1">#REF!</definedName>
    <definedName name="BExMKZ535P011X4TNV16GCOH4H21" hidden="1">#REF!</definedName>
    <definedName name="BExML3XQNDIMX55ZCHHXKUV3D6E6" hidden="1">#REF!</definedName>
    <definedName name="BExML5QGSWHLI18BGY4CGOTD3UWH" hidden="1">#REF!</definedName>
    <definedName name="BExML6BVFCV80776USR7X70HVRZT" hidden="1">#REF!</definedName>
    <definedName name="BExMLO5Z61RE85X8HHX2G4IU3AZW" hidden="1">#REF!</definedName>
    <definedName name="BExMLVI7UORSHM9FMO8S2EI0TMTS" hidden="1">#REF!</definedName>
    <definedName name="BExMM5UCOT2HSSN0ZIPZW55GSOVO" hidden="1">#REF!</definedName>
    <definedName name="BExMM8ZRS5RQ8H1H55RVPVTDL5NL" hidden="1">#REF!</definedName>
    <definedName name="BExMMH8EAZB09XXQ5X4LR0P4NHG9" hidden="1">#REF!</definedName>
    <definedName name="BExMMIQH5BABNZVCIQ7TBCQ10AY5" hidden="1">#REF!</definedName>
    <definedName name="BExMMNIZ2T7M22WECMUQXEF4NJ71" hidden="1">#REF!</definedName>
    <definedName name="BExMMPMIOU7BURTV0L1K6ACW9X73" hidden="1">#REF!</definedName>
    <definedName name="BExMMQ835AJDHS4B419SS645P67Q" hidden="1">#REF!</definedName>
    <definedName name="BExMMQIUVPCOBISTEJJYNCCLUCPY" hidden="1">#REF!</definedName>
    <definedName name="BExMMTIXETA5VAKBSOFDD5SRU887" hidden="1">#REF!</definedName>
    <definedName name="BExMMV0P6P5YS3C35G0JYYHI7992" hidden="1">#REF!</definedName>
    <definedName name="BExMNJLFWZBRN9PZF1IO9CYWV1B2" hidden="1">#REF!</definedName>
    <definedName name="BExMNKCJ0FA57YEUUAJE43U1QN5P" hidden="1">#REF!</definedName>
    <definedName name="BExMNKN5D1WEF2OOJVP6LZ6DLU3Y" hidden="1">#REF!</definedName>
    <definedName name="BExMNR38HMPLWAJRQ9MMS3ZAZ9IU" hidden="1">#REF!</definedName>
    <definedName name="BExMNRDZULKJMVY2VKIIRM2M5A1M" hidden="1">#REF!</definedName>
    <definedName name="BExMNVFKZIBQSCAH71DIF1CJG89T" hidden="1">#REF!</definedName>
    <definedName name="BExMNVVUQAGQY9SA29FGI7D7R5MN" hidden="1">#REF!</definedName>
    <definedName name="BExMO9IOWKTWHO8LQJJQI5P3INWY" hidden="1">#REF!</definedName>
    <definedName name="BExMOI29DOEK5R1A5QZPUDKF7N6T" hidden="1">#REF!</definedName>
    <definedName name="BExMONRAU0S904NLJHPI47RVQDBH" hidden="1">#REF!</definedName>
    <definedName name="BExMPAJ5AJAXGKGK3F6H3ODS6RF4" hidden="1">#REF!</definedName>
    <definedName name="BExMPD2X55FFBVJ6CBUKNPROIOEU" hidden="1">#REF!</definedName>
    <definedName name="BExMPGZ848E38FUH1JBQN97DGWAT" hidden="1">#REF!</definedName>
    <definedName name="BExMPMTICOSMQENOFKQ18K0ZT4S8" hidden="1">#REF!</definedName>
    <definedName name="BExMPMZ07II0R4KGWQQ7PGS3RZS4" hidden="1">#REF!</definedName>
    <definedName name="BExMPOBH04JMDO6Z8DMSEJZM4ANN" hidden="1">#REF!</definedName>
    <definedName name="BExMPSD77XQ3HA6A4FZOJK8G2JP3" hidden="1">#REF!</definedName>
    <definedName name="BExMQ4I3Q7F0BMPHSFMFW9TZ87UD" hidden="1">#REF!</definedName>
    <definedName name="BExMQ4SWDWI4N16AZ0T5CJ6HH8WC" hidden="1">#REF!</definedName>
    <definedName name="BExMQ71WHW50GVX45JU951AGPLFQ" hidden="1">#REF!</definedName>
    <definedName name="BExMQGXSLPT4A6N47LE6FBVHWBOF" hidden="1">#REF!</definedName>
    <definedName name="BExMQNZGFHW75W9HWRCR0FEF0XF0" hidden="1">#REF!</definedName>
    <definedName name="BExMQRKVQPDFPD0WQUA9QND8OV7P" hidden="1">#REF!</definedName>
    <definedName name="BExMQSBR7PL4KLB1Q4961QO45Y4G" hidden="1">#REF!</definedName>
    <definedName name="BExMR1MA4I1X77714ZEPUVC8W398" hidden="1">#REF!</definedName>
    <definedName name="BExMR8YQHA7N77HGHY4Y6R30I3XT" hidden="1">#REF!</definedName>
    <definedName name="BExMRENOIARWRYOIVPDIEBVNRDO7" hidden="1">#REF!</definedName>
    <definedName name="BExMRF3SCIUZL945WMMDCT29MTLN" hidden="1">#REF!</definedName>
    <definedName name="BExMRRJNUMGRSDD5GGKKGEIZ6FTS" hidden="1">#REF!</definedName>
    <definedName name="BExMRU3ACIU0RD2BNWO55LH5U2BR" hidden="1">#REF!</definedName>
    <definedName name="BExMRWC9LD1LDAVIUQHQWIYMK129" hidden="1">#REF!</definedName>
    <definedName name="BExMSBH3T898ERC4BT51ZURKDCH1" hidden="1">#REF!</definedName>
    <definedName name="BExMSQRCC40AP8BDUPL2I2DNC210" hidden="1">#REF!</definedName>
    <definedName name="BExO4J9LR712G00TVA82VNTG8O7H" hidden="1">#REF!</definedName>
    <definedName name="BExO55G2KVZ7MIJ30N827CLH0I2A" hidden="1">#REF!</definedName>
    <definedName name="BExO5A8PZD9EUHC5CMPU6N3SQ15L" hidden="1">#REF!</definedName>
    <definedName name="BExO5XMAHL7CY3X0B1OPKZ28DCJ5" hidden="1">#REF!</definedName>
    <definedName name="BExO66LZJKY4PTQVREELI6POS4AY" hidden="1">#REF!</definedName>
    <definedName name="BExO6LLHCYTF7CIVHKAO0NMET14Q" hidden="1">#REF!</definedName>
    <definedName name="BExO6NOZIPWELHV0XX25APL9UNOP" hidden="1">#REF!</definedName>
    <definedName name="BExO71MMHEBC11LG4HXDEQNHOII2" hidden="1">#REF!</definedName>
    <definedName name="BExO71S28H4XYOYYLAXOO93QV4TF" hidden="1">#REF!</definedName>
    <definedName name="BExO7BIP1737MIY7S6K4XYMTIO95" hidden="1">#REF!</definedName>
    <definedName name="BExO7OUQS3XTUQ2LDKGQ8AAQ3OJJ" hidden="1">#REF!</definedName>
    <definedName name="BExO85HMYXZJ7SONWBKKIAXMCI3C" hidden="1">#REF!</definedName>
    <definedName name="BExO863922O4PBGQMUNEQKGN3K96" hidden="1">#REF!</definedName>
    <definedName name="BExO89ZIOXN0HOKHY24F7HDZ87UT" hidden="1">#REF!</definedName>
    <definedName name="BExO8A4SWOKD9WI5E6DITCL3LZZC" hidden="1">#REF!</definedName>
    <definedName name="BExO8CDTBCABLEUD6PE2UM2EZ6C4" hidden="1">#REF!</definedName>
    <definedName name="BExO8UTAGQWDBQZEEF4HUNMLQCVU" hidden="1">#REF!</definedName>
    <definedName name="BExO937E20IHMGQOZMECL3VZC7OX" hidden="1">#REF!</definedName>
    <definedName name="BExO94UTJKQQ7TJTTJRTSR70YVJC" hidden="1">#REF!</definedName>
    <definedName name="BExO9EALFB2R8VULHML1AVRPHME0" hidden="1">#REF!</definedName>
    <definedName name="BExO9J3A438976RXIUX5U9SU5T55" hidden="1">#REF!</definedName>
    <definedName name="BExO9RS5RXFJ1911HL3CCK6M74EP" hidden="1">#REF!</definedName>
    <definedName name="BExO9SDRI1M6KMHXSG3AE5L0F2U3" hidden="1">#REF!</definedName>
    <definedName name="BExO9US253B9UNAYT7DWLMK2BO44" hidden="1">#REF!</definedName>
    <definedName name="BExO9V2U2YXAY904GYYGU6TD8Y7M" hidden="1">#REF!</definedName>
    <definedName name="BExOAAIG18X4V98C7122L5F65P5C" hidden="1">#REF!</definedName>
    <definedName name="BExOAQ3GKCT7YZW1EMVU3EILSZL2" hidden="1">#REF!</definedName>
    <definedName name="BExOATZQ6SF8DASYLBQ0Z6D2WPSC" hidden="1">#REF!</definedName>
    <definedName name="BExOB9KT2THGV4SPLDVFTFXS4B14" hidden="1">#REF!</definedName>
    <definedName name="BExOBEZ0IE2WBEYY3D3CMRI72N1K" hidden="1">#REF!</definedName>
    <definedName name="BExOBF9TFH4NSBTR7JD2Q1165NIU" hidden="1">#REF!</definedName>
    <definedName name="BExOBIPU8760ITY0C8N27XZ3KWEF" hidden="1">#REF!</definedName>
    <definedName name="BExOBM0I5L0MZ1G4H9MGMD87SBMZ" hidden="1">#REF!</definedName>
    <definedName name="BExOBOUXMP88KJY2BX2JLUJH5N0K" hidden="1">#REF!</definedName>
    <definedName name="BExOBP0FKQ4SVR59FB48UNLKCOR6" hidden="1">#REF!</definedName>
    <definedName name="BExOBTNR0XX9V82O76VVWUQABHT8" hidden="1">#REF!</definedName>
    <definedName name="BExOBYAVUCQ0IGM0Y6A75QHP0Q1A" hidden="1">#REF!</definedName>
    <definedName name="BExOC3UEHB1CZNINSQHZANWJYKR8" hidden="1">#REF!</definedName>
    <definedName name="BExOCBSF3XGO9YJ23LX2H78VOUR7" hidden="1">#REF!</definedName>
    <definedName name="BExOCEHJCLIUR23CB4TC9OEFJGFX" hidden="1">#REF!</definedName>
    <definedName name="BExOCKXFMOW6WPFEVX1I7R7FNDSS" hidden="1">#REF!</definedName>
    <definedName name="BExOCM4L30L6FV3N2PR4O6X8WY2M" hidden="1">#REF!</definedName>
    <definedName name="BExOCYEXOB95DH5NOB0M5NOYX398" hidden="1">#REF!</definedName>
    <definedName name="BExOD4ERMDMFD8X1016N4EXOUR0S" hidden="1">#REF!</definedName>
    <definedName name="BExOD55RS7BQUHRQ6H3USVGKR0P7" hidden="1">#REF!</definedName>
    <definedName name="BExODEWDDEABM4ZY3XREJIBZ8IVP" hidden="1">#REF!</definedName>
    <definedName name="BExODICDVVLFKWA22B3L0CKKTAZA" hidden="1">#REF!</definedName>
    <definedName name="BExODZFEIWV26E8RFU7XQYX1J458" hidden="1">#REF!</definedName>
    <definedName name="BExOE0S111KPTELH26PPXE94J3GJ" hidden="1">#REF!</definedName>
    <definedName name="BExOE5KH3JKKPZO401YAB3A11G1U" hidden="1">#REF!</definedName>
    <definedName name="BExOEBKG55EROA2VL360A06LKASE" hidden="1">#REF!</definedName>
    <definedName name="BExOEFWUBETCPIYF89P9SBDOI3X5" hidden="1">#REF!</definedName>
    <definedName name="BExOEL08MN74RQKVY0P43PFHPTVB" hidden="1">#REF!</definedName>
    <definedName name="BExOERG5LWXYYEN1DY1H2FWRJS9T" hidden="1">#REF!</definedName>
    <definedName name="BExOEV1S6JJVO5PP4BZ20SNGZR7D" hidden="1">#REF!</definedName>
    <definedName name="BExOEVNDLRXW33RF3AMMCDLTLROJ" hidden="1">#REF!</definedName>
    <definedName name="BExOEZOXV3VXUB6VGSS85GXATYAC" hidden="1">#REF!</definedName>
    <definedName name="BExOFDBSAZV60157PIDWCSSUN3MJ" hidden="1">#REF!</definedName>
    <definedName name="BExOFEDNCYI2TPTMQ8SJN3AW4YMF" hidden="1">#REF!</definedName>
    <definedName name="BExOFVLXVD6RVHSQO8KZOOACSV24" hidden="1">#REF!</definedName>
    <definedName name="BExOG2SW3XOGP9VAPQ3THV3VWV12" hidden="1">#REF!</definedName>
    <definedName name="BExOG45J81K4OPA40KW5VQU54KY3" hidden="1">#REF!</definedName>
    <definedName name="BExOGFE2SCL8HHT4DFAXKLUTJZOG" hidden="1">#REF!</definedName>
    <definedName name="BExOGH1IMADJCZMFDE6NMBBKO558" hidden="1">#REF!</definedName>
    <definedName name="BExOGT6D0LJ3C22RDW8COECKB1J5" hidden="1">#REF!</definedName>
    <definedName name="BExOGTMI1HT31M1RGWVRAVHAK7DE" hidden="1">#REF!</definedName>
    <definedName name="BExOGXO9JE5XSE9GC3I6O21UEKAO" hidden="1">#REF!</definedName>
    <definedName name="BExOH9ICQA5WPLVJIKJVPWUPKSYO" hidden="1">#REF!</definedName>
    <definedName name="BExOH9ICZ13C1LAW8OTYTR9S7ZP3" hidden="1">#REF!</definedName>
    <definedName name="BExOHGEJ8V8OXT32FSU173XLXBDH" hidden="1">#REF!</definedName>
    <definedName name="BExOHL75H3OT4WAKKPUXIVXWFVDS" hidden="1">#REF!</definedName>
    <definedName name="BExOHLHXXJL6363CC082M9M5VVXQ" hidden="1">#REF!</definedName>
    <definedName name="BExOHNAO5UDXSO73BK2ARHWKS90Y" hidden="1">#REF!</definedName>
    <definedName name="BExOHR1G1I9A9CI1HG94EWBLWNM2" hidden="1">#REF!</definedName>
    <definedName name="BExOHTQPP8LQ98L6PYUI6QW08YID" hidden="1">#REF!</definedName>
    <definedName name="BExOHUHN7UXHYAJFJJFU805UZ0NB" hidden="1">#REF!</definedName>
    <definedName name="BExOHX6Q6NJI793PGX59O5EKTP4G" hidden="1">#REF!</definedName>
    <definedName name="BExOI5VMTHH7Y8MQQ1N635CHYI0P" hidden="1">#REF!</definedName>
    <definedName name="BExOIEVCP4Y6VDS23AK84MCYYHRT" hidden="1">#REF!</definedName>
    <definedName name="BExOIFRP0HEHF5D7JSZ0X8ADJ79U" hidden="1">#REF!</definedName>
    <definedName name="BExOIHPQIXR0NDR5WD01BZKPKEO3" hidden="1">#REF!</definedName>
    <definedName name="BExOIM7L0Z3LSII9P7ZTV4KJ8RMA" hidden="1">#REF!</definedName>
    <definedName name="BExOIWJVMJ6MG6JC4SPD1L00OHU1" hidden="1">#REF!</definedName>
    <definedName name="BExOIYCN8Z4JK3OOG86KYUCV0ME8" hidden="1">#REF!</definedName>
    <definedName name="BExOJ3AKZ9BCBZT3KD8WMSLK6MN2" hidden="1">#REF!</definedName>
    <definedName name="BExOJ7XQK71I4YZDD29AKOOWZ47E" hidden="1">#REF!</definedName>
    <definedName name="BExOJAXS2THXXIJMV2F2LZKMI589" hidden="1">#REF!</definedName>
    <definedName name="BExOJDXKJ43BMD5CFWEMSU5R1BP9" hidden="1">#REF!</definedName>
    <definedName name="BExOJHZ9KOD9LEP7ES426LHOCXEY" hidden="1">#REF!</definedName>
    <definedName name="BExOJM0W6XGSW5MXPTTX0GNF6SFT" hidden="1">#REF!</definedName>
    <definedName name="BExOJQ7XL1X94G2GP88DSU6OTRKY" hidden="1">#REF!</definedName>
    <definedName name="BExOJXEUJJ9SYRJXKYYV2NCCDT2R" hidden="1">#REF!</definedName>
    <definedName name="BExOK0EQYM9JUMAGWOUN7QDH7VMZ" hidden="1">#REF!</definedName>
    <definedName name="BExOK10DBCM0O0CLRF8BB6EEWGB2" hidden="1">#REF!</definedName>
    <definedName name="BExOK45QZPFPJ08Z5BZOFLNGPHCZ" hidden="1">#REF!</definedName>
    <definedName name="BExOK4WM9O7QNG6O57FOASI5QSN1" hidden="1">#REF!</definedName>
    <definedName name="BExOK57E3HXBUDOQB4M87JK9OPNE" hidden="1">#REF!</definedName>
    <definedName name="BExOKJLBFD15HACQ01HQLY1U5SE2" hidden="1">#REF!</definedName>
    <definedName name="BExOKTXMJP351VXKH8VT6SXUNIMF" hidden="1">#REF!</definedName>
    <definedName name="BExOKU8GMLOCNVORDE329819XN67" hidden="1">#REF!</definedName>
    <definedName name="BExOL0Z3Z7IAMHPB91EO2MF49U57" hidden="1">#REF!</definedName>
    <definedName name="BExOL7KH12VAR0LG741SIOJTLWFD" hidden="1">#REF!</definedName>
    <definedName name="BExOLGUYDBS2V3UOK4DVPUW5JZN7" hidden="1">#REF!</definedName>
    <definedName name="BExOLICXFHJLILCJVFMJE5MGGWKR" hidden="1">#REF!</definedName>
    <definedName name="BExOLOI0WJS3QC12I3ISL0D9AWOF" hidden="1">#REF!</definedName>
    <definedName name="BExOLQ5A7IWI0W12J7315E7LBI0O" hidden="1">#REF!</definedName>
    <definedName name="BExOLYZNG5RBD0BTS1OEZJNU92Q5" hidden="1">#REF!</definedName>
    <definedName name="BExOM136CSOYSV2NE3NAU04Z4414" hidden="1">#REF!</definedName>
    <definedName name="BExOM3HIJ3UZPOKJI68KPBJAHPDC" hidden="1">#REF!</definedName>
    <definedName name="BExOM5QC0I90GVJG1G7NFAIINKAQ" hidden="1">#REF!</definedName>
    <definedName name="BExOMKPURE33YQ3K1JG9NVQD4W49" hidden="1">#REF!</definedName>
    <definedName name="BExOMP7NGCLUNFK50QD2LPKRG078" hidden="1">#REF!</definedName>
    <definedName name="BExOMPNX2853XA8AUM0BLA7CS86A" hidden="1">#REF!</definedName>
    <definedName name="BExOMU0A6XMY48SZRYL4WQZD13BI" hidden="1">#REF!</definedName>
    <definedName name="BExOMVT0HSNC59DJP4CLISASGHKL" hidden="1">#REF!</definedName>
    <definedName name="BExON0AX35F2SI0UCVMGWGVIUNI3" hidden="1">#REF!</definedName>
    <definedName name="BExON1I19LN0T10YIIYC5NE9UGMR" hidden="1">#REF!</definedName>
    <definedName name="BExON41U4296DV3DPG6I5EF3OEYF" hidden="1">#REF!</definedName>
    <definedName name="BExONB3A7CO4YD8RB41PHC93BQ9M" hidden="1">#REF!</definedName>
    <definedName name="BExONFQH6UUXF8V0GI4BRIST9RFO" hidden="1">#REF!</definedName>
    <definedName name="BExONIL31DZWU7IFVN3VV0XTXJA1" hidden="1">#REF!</definedName>
    <definedName name="BExONJ1BU17R0F5A2UP1UGJBOGKS" hidden="1">#REF!</definedName>
    <definedName name="BExONKZDHE8SS0P4YRLGEQR9KYHF" hidden="1">#REF!</definedName>
    <definedName name="BExONNZ9VMHVX3J6NLNJY7KZA61O" hidden="1">#REF!</definedName>
    <definedName name="BExONRQ1BAA4F3TXP2MYQ4YCZ09S" hidden="1">#REF!</definedName>
    <definedName name="BExONU4ENMND8RLZX0L5EHPYQQSB" hidden="1">#REF!</definedName>
    <definedName name="BExONXPUEU6ZRSIX4PDJ1DXY679I" hidden="1">#REF!</definedName>
    <definedName name="BExOO0KEG2WL5WKKMHN0S2UTIUNG" hidden="1">#REF!</definedName>
    <definedName name="BExOO1WWIZSGB0YTGKESB45TSVMZ" hidden="1">#REF!</definedName>
    <definedName name="BExOO4B8FPAFYPHCTYTX37P1TQM5" hidden="1">#REF!</definedName>
    <definedName name="BExOOIULUDOJRMYABWV5CCL906X6" hidden="1">#REF!</definedName>
    <definedName name="BExOOJLIWKJW5S7XWJXD8TYV5HQ9" hidden="1">#REF!</definedName>
    <definedName name="BExOOQ1JVWQ9LYXD0V94BRXKTA1I" hidden="1">#REF!</definedName>
    <definedName name="BExOOTN0KTXJCL7E476XBN1CJ553" hidden="1">#REF!</definedName>
    <definedName name="BExOOVVUJIJNAYDICUUQQ9O7O3TW" hidden="1">#REF!</definedName>
    <definedName name="BExOP9DDU5MZJKWGFT0MKL44YKIV" hidden="1">#REF!</definedName>
    <definedName name="BExOP9DEBV5W5P4Q25J3XCJBP5S9" hidden="1">#REF!</definedName>
    <definedName name="BExOPFNYRBL0BFM23LZBJTADNOE4" hidden="1">#REF!</definedName>
    <definedName name="BExOPINVFSIZMCVT9YGT2AODVCX3" hidden="1">#REF!</definedName>
    <definedName name="BExOQ1JN4SAC44RTMZIGHSW023WA" hidden="1">#REF!</definedName>
    <definedName name="BExOQ256YMF115DJL3KBPNKABJ90" hidden="1">#REF!</definedName>
    <definedName name="BExQ19DEUOLC11IW32E2AMVZLFF1" hidden="1">#REF!</definedName>
    <definedName name="BExQ1OCW3L24TN0BYVRE2NE3IK1O" hidden="1">#REF!</definedName>
    <definedName name="BExQ29C73XR33S3668YYSYZAIHTG" hidden="1">#REF!</definedName>
    <definedName name="BExQ2FS228IUDUP2023RA1D4AO4C" hidden="1">#REF!</definedName>
    <definedName name="BExQ2L0XYWLY9VPZWXYYFRIRQRJ1" hidden="1">#REF!</definedName>
    <definedName name="BExQ2M841F5Z1BQYR8DG5FKK0LIU" hidden="1">#REF!</definedName>
    <definedName name="BExQ2STHO7AXYTS1VPPHQMX1WT30" hidden="1">#REF!</definedName>
    <definedName name="BExQ2XWXHMQMQ99FF9293AEQHABB" hidden="1">#REF!</definedName>
    <definedName name="BExQ300G8I8TK45A0MVHV15422EU" hidden="1">#REF!</definedName>
    <definedName name="BExQ305RBEODGNAETZ0EZQLLDZZD" hidden="1">#REF!</definedName>
    <definedName name="BExQ37SZQJSC2C73FY2IJY852LVP" hidden="1">#REF!</definedName>
    <definedName name="BExQ39R28MXSG2SEV956F0KZ20AN" hidden="1">#REF!</definedName>
    <definedName name="BExQ3D1P3M5Z3HLMEZ17E0BLEE4U" hidden="1">#REF!</definedName>
    <definedName name="BExQ3EZX6BA2WHKI84SG78UPRTSE" hidden="1">#REF!</definedName>
    <definedName name="BExQ3KOX6620WUSBG7PGACNC936P" hidden="1">#REF!</definedName>
    <definedName name="BExQ3O4W7QF8BOXTUT4IOGF6YKUD" hidden="1">#REF!</definedName>
    <definedName name="BExQ3PXOWSN8561ZR8IEY8ZASI3B" hidden="1">#REF!</definedName>
    <definedName name="BExQ3TZF04IPY0B0UG9CQQ5736UA" hidden="1">#REF!</definedName>
    <definedName name="BExQ42IU9MNDYLODP41DL6YTZMAR" hidden="1">#REF!</definedName>
    <definedName name="BExQ42O4PHH156IHXSW0JAYAC0NJ" hidden="1">#REF!</definedName>
    <definedName name="BExQ452HF7N1HYPXJXQ8WD6SOWUV" hidden="1">#REF!</definedName>
    <definedName name="BExQ4BTBSHPHVEDRCXC2ROW8PLFC" hidden="1">#REF!</definedName>
    <definedName name="BExQ4DGKF54SRKQUTUT4B1CZSS62" hidden="1">#REF!</definedName>
    <definedName name="BExQ4T74LQ5PYTV1MUQUW75A4BDY" hidden="1">#REF!</definedName>
    <definedName name="BExQ4XJHD7EJCNH7S1MJDZJ2MNWG" hidden="1">#REF!</definedName>
    <definedName name="BExQ5039ZCEWBUJHU682G4S89J03" hidden="1">#REF!</definedName>
    <definedName name="BExQ56Z9W6YHZHRXOFFI8EFA7CDI" hidden="1">#REF!</definedName>
    <definedName name="BExQ58MP5FO5Q5CIXVMMYWWPEFW3" hidden="1">#REF!</definedName>
    <definedName name="BExQ5KX3Z668H1KUCKZ9J24HUQ1F" hidden="1">#REF!</definedName>
    <definedName name="BExQ5SPMSOCJYLAY20NB5A6O32RE" hidden="1">#REF!</definedName>
    <definedName name="BExQ5UICMGTMK790KTLK49MAGXRC" hidden="1">#REF!</definedName>
    <definedName name="BExQ5YUUK9FD0QGTY4WD0W90O7OL" hidden="1">#REF!</definedName>
    <definedName name="BExQ62WGBSDPG7ZU34W0N8X45R3X" hidden="1">#REF!</definedName>
    <definedName name="BExQ63793YQ9BH7JLCNRIATIGTRG" hidden="1">#REF!</definedName>
    <definedName name="BExQ6CN1EF2UPZ57ZYMGK8TUJQSS" hidden="1">#REF!</definedName>
    <definedName name="BExQ6FSF8BMWVLJI7Y7MKPG9SU5O" hidden="1">#REF!</definedName>
    <definedName name="BExQ6M2YXJ8AMRJF3QGHC40ADAHZ" hidden="1">#REF!</definedName>
    <definedName name="BExQ6M8B0X44N9TV56ATUVHGDI00" hidden="1">#REF!</definedName>
    <definedName name="BExQ6POH065GV0I74XXVD0VUPBJW" hidden="1">#REF!</definedName>
    <definedName name="BExQ6WV9KPSMXPPLGZ3KK4WNYTHU" hidden="1">#REF!</definedName>
    <definedName name="BExQ7541G92R52ECOIYO6UXIWJJ4" hidden="1">#REF!</definedName>
    <definedName name="BExQ783XTMM2A9I3UKCFWJH1PP2N" hidden="1">#REF!</definedName>
    <definedName name="BExQ79LX01ZPQB8EGD1ZHR2VK2H3" hidden="1">#REF!</definedName>
    <definedName name="BExQ7B3V9MGDK2OIJ61XXFBFLJFZ" hidden="1">#REF!</definedName>
    <definedName name="BExQ7CB046NVPF9ZXDGA7OXOLSLX" hidden="1">#REF!</definedName>
    <definedName name="BExQ7IWDCGGOO1HTJ97YGO1CK3R9" hidden="1">#REF!</definedName>
    <definedName name="BExQ7JNFIEGS2HKNBALH3Q2N5G7Z" hidden="1">#REF!</definedName>
    <definedName name="BExQ7MY3U2Z1IZ71U5LJUD00VVB4" hidden="1">#REF!</definedName>
    <definedName name="BExQ7XL2Q1GVUFL1F9KK0K0EXMWG" hidden="1">#REF!</definedName>
    <definedName name="BExQ8469L3ZRZ3KYZPYMSJIDL7Y5" hidden="1">#REF!</definedName>
    <definedName name="BExQ84MJB94HL3BWRN50M4NCB6Z0" hidden="1">#REF!</definedName>
    <definedName name="BExQ8583ZE00NW7T9OF11OT9IA14" hidden="1">#REF!</definedName>
    <definedName name="BExQ8A0RPE3IMIFIZLUE7KD2N21W" hidden="1">#REF!</definedName>
    <definedName name="BExQ8ABK6H1ADV2R2OYT8NFFYG2N" hidden="1">#REF!</definedName>
    <definedName name="BExQ8DM90XJ6GCJIK9LC5O82I2TJ" hidden="1">#REF!</definedName>
    <definedName name="BExQ8G0K46ZORA0QVQTDI7Z8LXGF" hidden="1">#REF!</definedName>
    <definedName name="BExQ8O3WEU8HNTTGKTW5T0QSKCLP" hidden="1">#REF!</definedName>
    <definedName name="BExQ8ZCEDBOBJA3D9LDP5TU2WYGR" hidden="1">#REF!</definedName>
    <definedName name="BExQ94LAW6MAQBWY25WTBFV5PPZJ" hidden="1">#REF!</definedName>
    <definedName name="BExQ968K8V66L55PCVI3B4VR4FW6" hidden="1">#REF!</definedName>
    <definedName name="BExQ97QIPOSSRK978N8P234Y1XA4" hidden="1">#REF!</definedName>
    <definedName name="BExQ9DFHXLBKBS9DWH05G83SL12Z" hidden="1">#REF!</definedName>
    <definedName name="BExQ9E6FBAXTHGF3RXANFIA77GXP" hidden="1">#REF!</definedName>
    <definedName name="BExQ9J4ID0TGFFFJSQ9PFAMXOYZ1" hidden="1">#REF!</definedName>
    <definedName name="BExQ9KX9734KIAK7IMRLHCPYDHO2" hidden="1">#REF!</definedName>
    <definedName name="BExQ9L81FF4I7816VTPFBDWVU4CW" hidden="1">#REF!</definedName>
    <definedName name="BExQ9M4E2ACZOWWWP1JJIQO8AHUM" hidden="1">#REF!</definedName>
    <definedName name="BExQ9TBCP5IJKSQLYEBE6FQLF16I" hidden="1">#REF!</definedName>
    <definedName name="BExQ9UTANMJCK7LJ4OQMD6F2Q01L" hidden="1">#REF!</definedName>
    <definedName name="BExQ9ZLYHWABXAA9NJDW8ZS0UQ9P" hidden="1">#REF!</definedName>
    <definedName name="BExQ9ZWQ19KSRZNZNPY6ZNWEST1J" hidden="1">#REF!</definedName>
    <definedName name="BExQA324HSCK40ENJUT9CS9EC71B" hidden="1">#REF!</definedName>
    <definedName name="BExQA55GY0STSNBWQCWN8E31ZXCS" hidden="1">#REF!</definedName>
    <definedName name="BExQA7URC7M82I0T9RUF90GCS15S" hidden="1">#REF!</definedName>
    <definedName name="BExQA9HZIN9XEMHEEVHT99UU9Z82" hidden="1">#REF!</definedName>
    <definedName name="BExQAELFYH92K8CJL155181UDORO" hidden="1">#REF!</definedName>
    <definedName name="BExQAG8PP8R5NJKNQD1U4QOSD6X5" hidden="1">#REF!</definedName>
    <definedName name="BExQAVTR32SDHZQ69KNYF6UXXKS2" hidden="1">#REF!</definedName>
    <definedName name="BExQBBETZJ7LHJ9CLAL3GEKQFEGR" hidden="1">#REF!</definedName>
    <definedName name="BExQBDICMZTSA1X73TMHNO4JSFLN" hidden="1">#REF!</definedName>
    <definedName name="BExQBEER6CRCRPSSL61S0OMH57ZA" hidden="1">#REF!</definedName>
    <definedName name="BExQBFR753FNBMC27WEQJT8UKANJ" hidden="1">#REF!</definedName>
    <definedName name="BExQBIGGY5TXI2FJVVZSLZ0LTZYH" hidden="1">#REF!</definedName>
    <definedName name="BExQBM1RUSIQ85LLMM2159BYDPIP" hidden="1">#REF!</definedName>
    <definedName name="BExQBOWE543K7PGA5S7SVU2QKPM3" hidden="1">#REF!</definedName>
    <definedName name="BExQBPSOZ47V81YAEURP0NQJNTJH" hidden="1">#REF!</definedName>
    <definedName name="BExQC5TWT21CGBKD0IHAXTIN2QB8" hidden="1">#REF!</definedName>
    <definedName name="BExQC94JL9F5GW4S8DQCAF4WB2DA" hidden="1">#REF!</definedName>
    <definedName name="BExQCKTD8AT0824LGWREXM1B5D1X" hidden="1">#REF!</definedName>
    <definedName name="BExQCQ7KF4HVXSD72FF3DJGNNO3M" hidden="1">#REF!</definedName>
    <definedName name="BExQCRPJXI0WNJUFFAC39C0PFUFK" hidden="1">#REF!</definedName>
    <definedName name="BExQD571YWOXKR2SX85K5MKQ0AO2" hidden="1">#REF!</definedName>
    <definedName name="BExQDB6VCHN8PNX8EA6JNIEQ2JC2" hidden="1">#REF!</definedName>
    <definedName name="BExQDE1B6U2Q9B73KBENABP71YM1" hidden="1">#REF!</definedName>
    <definedName name="BExQDGQCN7ZW41QDUHOBJUGQAX40" hidden="1">#REF!</definedName>
    <definedName name="BExQED8ZZUEH0WRNOHXI7V9TVC8K" hidden="1">#REF!</definedName>
    <definedName name="BExQEF1PIJIB9J24OB0M4X1WLBB0" hidden="1">#REF!</definedName>
    <definedName name="BExQEMUA4HEFM4OVO8M8MA8PIAW1" hidden="1">#REF!</definedName>
    <definedName name="BExQEP38QPDKB85WG2WOL17IMB5S" hidden="1">#REF!</definedName>
    <definedName name="BExQEQ4XZQFIKUXNU9H7WE7AMZ1U" hidden="1">#REF!</definedName>
    <definedName name="BExQF1OEB07CRAP6ALNNMJNJ3P2D" hidden="1">#REF!</definedName>
    <definedName name="BExQF8KKL224NYD20XYLLM2RE7EW" hidden="1">#REF!</definedName>
    <definedName name="BExQF9X2AQPFJZTCHTU5PTTR0JAH" hidden="1">#REF!</definedName>
    <definedName name="BExQFAINO9ODQZX6NSM8EBTRD04E" hidden="1">#REF!</definedName>
    <definedName name="BExQFC0M9KKFMQKPLPEO2RQDB7MM" hidden="1">#REF!</definedName>
    <definedName name="BExQFEEV7627R8TYZCM28C6V6WHE" hidden="1">#REF!</definedName>
    <definedName name="BExQFEK8NUD04X2OBRA275ADPSDL" hidden="1">#REF!</definedName>
    <definedName name="BExQFGYIWDR4W0YF7XR6E4EWWJ02" hidden="1">#REF!</definedName>
    <definedName name="BExQFPNFKA36IAPS22LAUMBDI4KE" hidden="1">#REF!</definedName>
    <definedName name="BExQFPSWEMA8WBUZ4WK20LR13VSU" hidden="1">#REF!</definedName>
    <definedName name="BExQFVSPOSCCPF1TLJPIWYWYB8A9" hidden="1">#REF!</definedName>
    <definedName name="BExQFWJQXNQAW6LUMOEDS6KMJMYL" hidden="1">#REF!</definedName>
    <definedName name="BExQG8TYRD2G42UA5ZPCRLNKUDMX" hidden="1">#REF!</definedName>
    <definedName name="BExQG9A8OZ31BDN5QEGQGWG59A43" hidden="1">#REF!</definedName>
    <definedName name="BExQGGBQ2CMSPV4NV4RA7NMBQER6" hidden="1">#REF!</definedName>
    <definedName name="BExQGO48J9MPCDQ96RBB9UN9AIGT" hidden="1">#REF!</definedName>
    <definedName name="BExQGSBB6MJWDW7AYWA0MSFTXKRR" hidden="1">#REF!</definedName>
    <definedName name="BExQH0UURAJ13AVO5UI04HSRGVYW" hidden="1">#REF!</definedName>
    <definedName name="BExQH5I0FUT0822E2ITR6M5724UF" hidden="1">#REF!</definedName>
    <definedName name="BExQH6ZZY0NR8SE48PSI9D0CU1TC" hidden="1">#REF!</definedName>
    <definedName name="BExQH9P2MCXAJOVEO4GFQT6MNW22" hidden="1">#REF!</definedName>
    <definedName name="BExQHCZSBYUY8OKKJXFYWKBBM6AH" hidden="1">#REF!</definedName>
    <definedName name="BExQHML1J3V7M9VZ3S2S198637RP" hidden="1">#REF!</definedName>
    <definedName name="BExQHPKXZ1K33V2F90NZIQRZYIAW" hidden="1">#REF!</definedName>
    <definedName name="BExQHRDNW8YFGT2B35K9CYSS1VAI" hidden="1">#REF!</definedName>
    <definedName name="BExQHRZ9FBLUG6G6CC88UZA6V39L" hidden="1">#REF!</definedName>
    <definedName name="BExQHVF9KD06AG2RXUQJ9X4PVGX4" hidden="1">#REF!</definedName>
    <definedName name="BExQHZBHVN2L4HC7ACTR73T5OCV0" hidden="1">#REF!</definedName>
    <definedName name="BExQI3O3BBL6MXZNJD1S3UD8WBUU" hidden="1">#REF!</definedName>
    <definedName name="BExQI7431UOEBYKYPVVMNXBZ2ZP2" hidden="1">#REF!</definedName>
    <definedName name="BExQI85V9TNLDJT5LTRZS10Y26SG" hidden="1">#REF!</definedName>
    <definedName name="BExQI9ICYVAAXE7L1BQSE1VWSQA9" hidden="1">#REF!</definedName>
    <definedName name="BExQIAPKHVEV8CU1L3TTHJW67FJ5" hidden="1">#REF!</definedName>
    <definedName name="BExQIAV02RGEQG6AF0CWXU3MS9BZ" hidden="1">#REF!</definedName>
    <definedName name="BExQIBB4I3Z6AUU0HYV1DHRS13M4" hidden="1">#REF!</definedName>
    <definedName name="BExQIBWPAXU7HJZLKGJZY3EB7MIS" hidden="1">#REF!</definedName>
    <definedName name="BExQIHLP9AT969BKBF22IGW76GLI" hidden="1">#REF!</definedName>
    <definedName name="BExQIS8O6R36CI01XRY9ISM99TW9" hidden="1">#REF!</definedName>
    <definedName name="BExQIVJB9MJ25NDUHTCVMSODJY2C" hidden="1">#REF!</definedName>
    <definedName name="BExQIWAEMVTWAU39DWIXT17K2A9Z" hidden="1">#REF!</definedName>
    <definedName name="BExQJ72T8UR0U461ZLEGOOEPCDIG" hidden="1">#REF!</definedName>
    <definedName name="BExQJAZ2QDORCR0K8PR9VHQZ4Y3P" hidden="1">#REF!</definedName>
    <definedName name="BExQJBF7LAX128WR7VTMJC88ZLPG" hidden="1">#REF!</definedName>
    <definedName name="BExQJEVCKX6KZHNCLYXY7D0MX5KN" hidden="1">#REF!</definedName>
    <definedName name="BExQJJYSDX8B0J1QGF2HL071KKA3" hidden="1">#REF!</definedName>
    <definedName name="BExQK1HV6SQQ7CP8H8IUKI9TYXTD" hidden="1">#REF!</definedName>
    <definedName name="BExQK3LE5CSBW1E4H4KHW548FL2R" hidden="1">#REF!</definedName>
    <definedName name="BExQKG6LD6PLNDGNGO9DJXY865BR" hidden="1">#REF!</definedName>
    <definedName name="BExQKUKG8I4CGS9QYSD0H7NHP4JN" hidden="1">#REF!</definedName>
    <definedName name="BExQL2NSE8OYZFXQH8A23RMVMFW7" hidden="1">#REF!</definedName>
    <definedName name="BExQL4GJ3LZJL6JDEHT7UDXW90TV" hidden="1">#REF!</definedName>
    <definedName name="BExQLE1TOW3A287TQB0AVWENT8O1" hidden="1">#REF!</definedName>
    <definedName name="BExRYOYB4A3E5F6MTROY69LR0PMG" hidden="1">#REF!</definedName>
    <definedName name="BExRYZLA9EW71H4SXQR525S72LLP" hidden="1">#REF!</definedName>
    <definedName name="BExRZ66M8G9FQ0VFP077QSZBSOA5" hidden="1">#REF!</definedName>
    <definedName name="BExRZ8FMQQL46I8AQWU17LRNZD5T" hidden="1">#REF!</definedName>
    <definedName name="BExRZIRRIXRUMZ5GOO95S7460BMP" hidden="1">#REF!</definedName>
    <definedName name="BExRZJTNBKKPK7SB4LA31O3OH6PO" hidden="1">#REF!</definedName>
    <definedName name="BExRZK9RAHMM0ZLTNSK7A4LDC42D" hidden="1">#REF!</definedName>
    <definedName name="BExRZNF461H0WDF36L3U0UQSJGZB" hidden="1">#REF!</definedName>
    <definedName name="BExRZOGSR69INI6GAEPHDWSNK5Q4" hidden="1">#REF!</definedName>
    <definedName name="BExS0ASQBKRTPDWFK0KUDFOS9LE5" hidden="1">#REF!</definedName>
    <definedName name="BExS0GHQUF6YT0RU3TKDEO8CSJYB" hidden="1">#REF!</definedName>
    <definedName name="BExS0K8IHC45I78DMZBOJ1P13KQA" hidden="1">#REF!</definedName>
    <definedName name="BExS0L4WP69XXUFHED98XIEPB593" hidden="1">#REF!</definedName>
    <definedName name="BExS0Z2O2N4AJXFEPN87NU9ZGAHG" hidden="1">#REF!</definedName>
    <definedName name="BExS15IJV0WW662NXQUVT3FGP4ST" hidden="1">#REF!</definedName>
    <definedName name="BExS18T8TBNEPF4AU1VJ268XLF3L" hidden="1">#REF!</definedName>
    <definedName name="BExS194110MR25BYJI3CJ2EGZ8XT" hidden="1">#REF!</definedName>
    <definedName name="BExS1BNVGNSGD4EP90QL8WXYWZ66" hidden="1">#REF!</definedName>
    <definedName name="BExS1UE39N6NCND7MAARSBWXS6HU" hidden="1">#REF!</definedName>
    <definedName name="BExS226HTWL5WVC76MP5A1IBI8WD" hidden="1">#REF!</definedName>
    <definedName name="BExS26OI2QNNAH2WMDD95Z400048" hidden="1">#REF!</definedName>
    <definedName name="BExS2D4EI622QRKZKVDPRE66M4XA" hidden="1">#REF!</definedName>
    <definedName name="BExS2DF6B4ZUF3VZLI4G6LJ3BF38" hidden="1">#REF!</definedName>
    <definedName name="BExS2GKEA6VM3PDWKD7XI0KRUHTW" hidden="1">#REF!</definedName>
    <definedName name="BExS2I2HVU314TXI2DYFRY8XV913" hidden="1">#REF!</definedName>
    <definedName name="BExS2QB5FS5LYTFYO4BROTWG3OV5" hidden="1">#REF!</definedName>
    <definedName name="BExS2TLU1HONYV6S3ZD9T12D7CIG" hidden="1">#REF!</definedName>
    <definedName name="BExS2WLQUVBRZJWQTWUU4CYDY4IN" hidden="1">#REF!</definedName>
    <definedName name="BExS2YJQV4NUX6135T90Z1Y5R26Q" hidden="1">#REF!</definedName>
    <definedName name="BExS318UV9I2FXPQQWUKKX00QLPJ" hidden="1">#REF!</definedName>
    <definedName name="BExS3LBS0SMTHALVM4NRI1BAV1NP" hidden="1">#REF!</definedName>
    <definedName name="BExS3MTQ75VBXDGEBURP6YT8RROE" hidden="1">#REF!</definedName>
    <definedName name="BExS3OMGYO0DFN5186UFKEXZ2RX3" hidden="1">#REF!</definedName>
    <definedName name="BExS3SDERJ27OER67TIGOVZU13A2" hidden="1">#REF!</definedName>
    <definedName name="BExS3STIH9SFG0R6H30P191QZE98" hidden="1">#REF!</definedName>
    <definedName name="BExS46R5WDNU5KL04FKY5LHJUCB8" hidden="1">#REF!</definedName>
    <definedName name="BExS4ASWKM93XA275AXHYP8AG6SU" hidden="1">#REF!</definedName>
    <definedName name="BExS4IANBC4RO7HIK0MZZ2RPQU78" hidden="1">#REF!</definedName>
    <definedName name="BExS4JN3Y6SVBKILQK0R9HS45Y52" hidden="1">#REF!</definedName>
    <definedName name="BExS4P6S41O6Z6BED77U3GD9PNH1" hidden="1">#REF!</definedName>
    <definedName name="BExS4PXPURUHFBOKYFJD5J1J2RXC" hidden="1">#REF!</definedName>
    <definedName name="BExS4T32HD3YGJ91HTJ2IGVX6V4O" hidden="1">#REF!</definedName>
    <definedName name="BExS51H0N51UT0FZOPZRCF1GU063" hidden="1">#REF!</definedName>
    <definedName name="BExS54X72TJFC41FJK72MLRR2OO7" hidden="1">#REF!</definedName>
    <definedName name="BExS59F0PA1V2ZC7S5TN6IT41SXP" hidden="1">#REF!</definedName>
    <definedName name="BExS5L3TGB8JVW9ROYWTKYTUPW27" hidden="1">#REF!</definedName>
    <definedName name="BExS6GKQ96EHVLYWNJDWXZXUZW90" hidden="1">#REF!</definedName>
    <definedName name="BExS6ITKSZFRR01YD5B0F676SYN7" hidden="1">#REF!</definedName>
    <definedName name="BExS6N0LI574IAC89EFW6CLTCQ33" hidden="1">#REF!</definedName>
    <definedName name="BExS6N0NEF7XCTT5R600QZ71A44O" hidden="1">#REF!</definedName>
    <definedName name="BExS6WRDBF3ST86ZOBBUL3GTCR11" hidden="1">#REF!</definedName>
    <definedName name="BExS6XNRKR0C3MTA0LV5B60UB908" hidden="1">#REF!</definedName>
    <definedName name="BExS73NELZEK2MDOLXO2Q7H3EG71" hidden="1">#REF!</definedName>
    <definedName name="BExS7DJF6AXTWAJD7K4ZCD7L6BHV" hidden="1">#REF!</definedName>
    <definedName name="BExS7GOTHHOK287MX2RC853NWQAL" hidden="1">#REF!</definedName>
    <definedName name="BExS7TKQYLRZGM93UY3ZJZJBQNFJ" hidden="1">#REF!</definedName>
    <definedName name="BExS7Y2LNGVHSIBKC7C3R6X4LDR6" hidden="1">#REF!</definedName>
    <definedName name="BExS81TE0EY44Y3W2M4Z4MGNP5OM" hidden="1">#REF!</definedName>
    <definedName name="BExS81YPDZDVJJVS15HV2HDXAC3Y" hidden="1">#REF!</definedName>
    <definedName name="BExS82PRVNUTEKQZS56YT2DVF6C2" hidden="1">#REF!</definedName>
    <definedName name="BExS83BCNFAV6DRCB1VTUF96491J" hidden="1">#REF!</definedName>
    <definedName name="BExS86GKM9ISCSNZD15BQ5E5L6A5" hidden="1">#REF!</definedName>
    <definedName name="BExS89GGRJ55EK546SM31UGE2K8T" hidden="1">#REF!</definedName>
    <definedName name="BExS8BPG5A0GR5AO1U951NDGGR0L" hidden="1">#REF!</definedName>
    <definedName name="BExS8CGI0JXFUBD41VFLI0SZSV8F" hidden="1">#REF!</definedName>
    <definedName name="BExS8D22FXVQKOEJP01LT0CDI3PS" hidden="1">#REF!</definedName>
    <definedName name="BExS8EEJOZFBUWZDOM3O25AJRUVU" hidden="1">#REF!</definedName>
    <definedName name="BExS8GSUS17UY50TEM2AWF36BR9Z" hidden="1">#REF!</definedName>
    <definedName name="BExS8HJRBVG0XI6PWA9KTMJZMQXK" hidden="1">#REF!</definedName>
    <definedName name="BExS8NE9HUZJH13OXLREOV1BX0OZ" hidden="1">#REF!</definedName>
    <definedName name="BExS8R51C8RM2FS6V6IRTYO9GA4A" hidden="1">#REF!</definedName>
    <definedName name="BExS8WDX408F60MH1X9B9UZ2H4R7" hidden="1">#REF!</definedName>
    <definedName name="BExS8X4UTVOFE2YEVLO8LTKMSI3A" hidden="1">#REF!</definedName>
    <definedName name="BExS8Z2W2QEC3MH0BZIYLDFQNUIP" hidden="1">#REF!</definedName>
    <definedName name="BExS92DKGRFFCIA9C0IXDOLO57EP" hidden="1">#REF!</definedName>
    <definedName name="BExS98OB4321YCHLCQ022PXKTT2W" hidden="1">#REF!</definedName>
    <definedName name="BExS9C9N8GFISC6HUERJ0EI06GB2" hidden="1">#REF!</definedName>
    <definedName name="BExS9D6619QNINF06KHZHYUAH0S9" hidden="1">#REF!</definedName>
    <definedName name="BExS9DX13CACP3J8JDREK30JB1SQ" hidden="1">#REF!</definedName>
    <definedName name="BExS9FPRS2KRRCS33SE6WFNF5GYL" hidden="1">#REF!</definedName>
    <definedName name="BExS9M5VN3VE822UH6TLACVY24CJ" hidden="1">#REF!</definedName>
    <definedName name="BExS9WI0A6PSEB8N9GPXF2Z7MWHM" hidden="1">#REF!</definedName>
    <definedName name="BExS9XJPZ07ND34OHX60QD382FV6" hidden="1">#REF!</definedName>
    <definedName name="BExSA4AJLEEN4R7HU4FRSMYR17TR" hidden="1">#REF!</definedName>
    <definedName name="BExSA5HP306TN9XJS0TU619DLRR7" hidden="1">#REF!</definedName>
    <definedName name="BExSAAVWQOOIA6B3JHQVGP08HFEM" hidden="1">#REF!</definedName>
    <definedName name="BExSAFJ3IICU2M7QPVE4ARYMXZKX" hidden="1">#REF!</definedName>
    <definedName name="BExSAH6ID8OHX379UXVNGFO8J6KQ" hidden="1">#REF!</definedName>
    <definedName name="BExSAQBHIXGQRNIRGCJMBXUPCZQA" hidden="1">#REF!</definedName>
    <definedName name="BExSAUTCT4P7JP57NOR9MTX33QJZ" hidden="1">#REF!</definedName>
    <definedName name="BExSAY9CA9TFXQ9M9FBJRGJO9T9E" hidden="1">#REF!</definedName>
    <definedName name="BExSB4JYKQ3MINI7RAYK5M8BLJDC" hidden="1">#REF!</definedName>
    <definedName name="BExSBCY73CG3Q15P5BDLDT994XRL" hidden="1">#REF!</definedName>
    <definedName name="BExSBMOS41ZRLWYLOU29V6Y7YORR" hidden="1">#REF!</definedName>
    <definedName name="BExSBPZG22WAMZYIF7CZ686E8X80" hidden="1">#REF!</definedName>
    <definedName name="BExSBRBXXQMBU1TYDW1BXTEVEPRU" hidden="1">#REF!</definedName>
    <definedName name="BExSC54998WTZ21DSL0R8UN0Y9JH" hidden="1">#REF!</definedName>
    <definedName name="BExSC60N7WR9PJSNC9B7ORCX9NGY" hidden="1">#REF!</definedName>
    <definedName name="BExSCE99EZTILTTCE4NJJF96OYYM" hidden="1">#REF!</definedName>
    <definedName name="BExSCFWOMYELUEPWVJIRGIQZH5BV" hidden="1">#REF!</definedName>
    <definedName name="BExSCHUQZ2HFEWS54X67DIS8OSXZ" hidden="1">#REF!</definedName>
    <definedName name="BExSCOG41SKKG4GYU76WRWW1CTE6" hidden="1">#REF!</definedName>
    <definedName name="BExSCVC9P86YVFMRKKUVRV29MZXZ" hidden="1">#REF!</definedName>
    <definedName name="BExSD233CH4MU9ZMGNRF97ZV7KWU" hidden="1">#REF!</definedName>
    <definedName name="BExSD2U0F3BN6IN9N4R2DTTJG15H" hidden="1">#REF!</definedName>
    <definedName name="BExSD6A6NY15YSMFH51ST6XJY429" hidden="1">#REF!</definedName>
    <definedName name="BExSD9VH6PF6RQ135VOEE08YXPAW" hidden="1">#REF!</definedName>
    <definedName name="BExSDI9QWFD49GEZWZ3KOGM27XRB" hidden="1">#REF!</definedName>
    <definedName name="BExSDP5Y04WWMX2WWRITWOX8R5I9" hidden="1">#REF!</definedName>
    <definedName name="BExSDSGM203BJTNS9MKCBX453HMD" hidden="1">#REF!</definedName>
    <definedName name="BExSDT20XUFXTDM37M148AXAP7HN" hidden="1">#REF!</definedName>
    <definedName name="BExSDYLOWNTKCY92LFEDAV8LO7D3" hidden="1">#REF!</definedName>
    <definedName name="BExSE277VXZ807WBUB6A1UGQ1SF9" hidden="1">#REF!</definedName>
    <definedName name="BExSE3EDSP4UL6G0I3DZ5SBHMUBU" hidden="1">#REF!</definedName>
    <definedName name="BExSEEHK1VLWD7JBV9SVVVIKQZ3I" hidden="1">#REF!</definedName>
    <definedName name="BExSEITYG8XAMWJ1C8VKU1MB4TEO" hidden="1">#REF!</definedName>
    <definedName name="BExSEJKZLX37P3V33TRTFJ30BFRK" hidden="1">#REF!</definedName>
    <definedName name="BExSEKXG1AW54E28IG5EODEM0JJV" hidden="1">#REF!</definedName>
    <definedName name="BExSEO84KVM8R2IV5MFH0XI3IZSN" hidden="1">#REF!</definedName>
    <definedName name="BExSEP9UVOAI6TMXKNK587PQ3328" hidden="1">#REF!</definedName>
    <definedName name="BExSERIU9MUGR4NPZAUJCVXUZ74I" hidden="1">#REF!</definedName>
    <definedName name="BExSF07QFLZCO4P6K6QF05XG7PH1" hidden="1">#REF!</definedName>
    <definedName name="BExSFJ8ZAGQ63A4MVMZRQWLVRGQ5" hidden="1">#REF!</definedName>
    <definedName name="BExSFKQRST2S9KXWWLCXYLKSF4G1" hidden="1">#REF!</definedName>
    <definedName name="BExSFOHO6VZ5Y463KL3XYTZBVE3P" hidden="1">#REF!</definedName>
    <definedName name="BExSFY2ZJOYUEYBX21QZ7AMN2WK1" hidden="1">#REF!</definedName>
    <definedName name="BExSFYDRRTAZVPXRWUF5PDQ97WFF" hidden="1">#REF!</definedName>
    <definedName name="BExSFZVPFTXA3F0IJ2NGH1GXX9R7" hidden="1">#REF!</definedName>
    <definedName name="BExSG2Q34XRC1K28H4XG6PQM3FTW" hidden="1">#REF!</definedName>
    <definedName name="BExSG90Q4ZUU2IPGDYOM169NJV9S" hidden="1">#REF!</definedName>
    <definedName name="BExSG9X3DU845PNXYJGGLBQY2UHG" hidden="1">#REF!</definedName>
    <definedName name="BExSGE45J27MDUUNXW7Z8Q33UAON" hidden="1">#REF!</definedName>
    <definedName name="BExSGE9LY91Q0URHB4YAMX0UAMYI" hidden="1">#REF!</definedName>
    <definedName name="BExSGLB2URTLBCKBB4Y885W925F2" hidden="1">#REF!</definedName>
    <definedName name="BExSGNEL2G0PC04ATVS20W5179EK" hidden="1">#REF!</definedName>
    <definedName name="BExSGOAYG73SFWOPAQV80P710GID" hidden="1">#REF!</definedName>
    <definedName name="BExSGOWJHRW7FWKLO2EHUOOGHNAF" hidden="1">#REF!</definedName>
    <definedName name="BExSGOWJTAP41ZV5Q23H7MI9C76W" hidden="1">#REF!</definedName>
    <definedName name="BExSGR5JQVX2HQ0PKCGZNSSUM1RV" hidden="1">#REF!</definedName>
    <definedName name="BExSGT3MKX7YVLVP6YLL6KVO8UGV" hidden="1">#REF!</definedName>
    <definedName name="BExSGVHX69GJZHD99DKE4RZ042B1" hidden="1">#REF!</definedName>
    <definedName name="BExSGZJO4J4ZO04E2N2ECVYS9DEZ" hidden="1">#REF!</definedName>
    <definedName name="BExSHAHFHS7MMNJR8JPVABRGBVIT" hidden="1">#REF!</definedName>
    <definedName name="BExSHGH88QZWW4RNAX4YKAZ5JEBL" hidden="1">#REF!</definedName>
    <definedName name="BExSHOKK1OO3CX9Z28C58E5J1D9W" hidden="1">#REF!</definedName>
    <definedName name="BExSHQD8KYLTQGDXIRKCHQQ7MKIH" hidden="1">#REF!</definedName>
    <definedName name="BExSHVGPIAHXI97UBLI9G4I4M29F" hidden="1">#REF!</definedName>
    <definedName name="BExSI0K2YL3HTCQAD8A7TR4QCUR6" hidden="1">#REF!</definedName>
    <definedName name="BExSIFUDNRWXWIWNGCCFOOD8WIAZ" hidden="1">#REF!</definedName>
    <definedName name="BExTTZNS2PBCR93C9IUW49UZ4I6T" hidden="1">#REF!</definedName>
    <definedName name="BExTU2YFQ25JQ6MEMRHHN66VLTPJ" hidden="1">#REF!</definedName>
    <definedName name="BExTU75IOII1V5O0C9X2VAYYVJUG" hidden="1">#REF!</definedName>
    <definedName name="BExTUA5F7V4LUIIAM17J3A8XF3JE" hidden="1">#REF!</definedName>
    <definedName name="BExTUBY3AA9B91YRRWFOT21LUL8Q" hidden="1">#REF!</definedName>
    <definedName name="BExTUJ53ANGZ3H1KDK4CR4Q0OD6P" hidden="1">#REF!</definedName>
    <definedName name="BExTUKXSZBM7C57G6NGLWGU4WOHY" hidden="1">#REF!</definedName>
    <definedName name="BExTUNC5INBE8Y5OA5GQUTXX6QJW" hidden="1">#REF!</definedName>
    <definedName name="BExTUSQCFFYZCDNHWHADBC2E1ZP1" hidden="1">#REF!</definedName>
    <definedName name="BExTUV4NQDZVAENZPSZGF7A3DDFN" hidden="1">#REF!</definedName>
    <definedName name="BExTUVFGOJEYS28JURA5KHQFDU5J" hidden="1">#REF!</definedName>
    <definedName name="BExTUW10U40QCYGHM5NJ3YR1O5SP" hidden="1">#REF!</definedName>
    <definedName name="BExTUWXFQHINU66YG82BI20ATMB5" hidden="1">#REF!</definedName>
    <definedName name="BExTUY9WNSJ91GV8CP0SKJTEIV82" hidden="1">#REF!</definedName>
    <definedName name="BExTV67VIM8PV6KO253M4DUBJQLC" hidden="1">#REF!</definedName>
    <definedName name="BExTVELZCF2YA5L6F23BYZZR6WHF" hidden="1">#REF!</definedName>
    <definedName name="BExTVGPIQZ99YFXUC8OONUX5BD42" hidden="1">#REF!</definedName>
    <definedName name="BExTVQG4F5RF0LZXG06AZ6EU1GQ3" hidden="1">#REF!</definedName>
    <definedName name="BExTVZQLP9VFLEYQ9280W13X7E8K" hidden="1">#REF!</definedName>
    <definedName name="BExTWB4LA1PODQOH4LDTHQKBN16K" hidden="1">#REF!</definedName>
    <definedName name="BExTWI0Q8AWXUA3ZN7I5V3QK2KM1" hidden="1">#REF!</definedName>
    <definedName name="BExTWJTIA3WUW1PUWXAOP9O8NKLZ" hidden="1">#REF!</definedName>
    <definedName name="BExTWW95OX07FNA01WF5MSSSFQLX" hidden="1">#REF!</definedName>
    <definedName name="BExTX005F4GLW03J0PLPRPMI1SEG" hidden="1">#REF!</definedName>
    <definedName name="BExTX476KI0RNB71XI5TYMANSGBG" hidden="1">#REF!</definedName>
    <definedName name="BExTXBJFKNSCUO7IOL6CSKERP06D" hidden="1">#REF!</definedName>
    <definedName name="BExTXDMZDQ9U1FD9T7F79J29SYYN" hidden="1">#REF!</definedName>
    <definedName name="BExTXJ6HBAIXMMWKZTJNFDYVZCAY" hidden="1">#REF!</definedName>
    <definedName name="BExTXT812NQT8GAEGH738U29BI0D" hidden="1">#REF!</definedName>
    <definedName name="BExTXWIP2TFPTQ76NHFOB72NICRZ" hidden="1">#REF!</definedName>
    <definedName name="BExTY5T62H651VC86QM4X7E28JVA" hidden="1">#REF!</definedName>
    <definedName name="BExTYB7EHGVTJ4RSYOXWSG87U5WI" hidden="1">#REF!</definedName>
    <definedName name="BExTYC93RS0KNKFOD35WG37LS9LY" hidden="1">#REF!</definedName>
    <definedName name="BExTYKCEFJ83LZM95M1V7CSFQVEA" hidden="1">#REF!</definedName>
    <definedName name="BExTYPLA9N640MFRJJQPKXT7P88M" hidden="1">#REF!</definedName>
    <definedName name="BExTYW1794M1TLJ2QQQCEEUZN18F" hidden="1">#REF!</definedName>
    <definedName name="BExTZ7F71SNTOX4LLZCK5R9VUMIJ" hidden="1">#REF!</definedName>
    <definedName name="BExTZ80SWE36T1QSIIPJU7NJ65JL" hidden="1">#REF!</definedName>
    <definedName name="BExTZ869RSO739T4Q78JLOVO7G0C" hidden="1">#REF!</definedName>
    <definedName name="BExTZ8X5G9S3PA4FPSNK7T69W7QT" hidden="1">#REF!</definedName>
    <definedName name="BExTZ97Y0RMR8V5BI9F2H4MFB77O" hidden="1">#REF!</definedName>
    <definedName name="BExTZK5PMCAXJL4DUIGL6H9Y8U4C" hidden="1">#REF!</definedName>
    <definedName name="BExTZKB6L5SXV5UN71YVTCBEIGWY" hidden="1">#REF!</definedName>
    <definedName name="BExTZLICVKK4NBJFEGL270GJ2VQO" hidden="1">#REF!</definedName>
    <definedName name="BExTZO2596CBZKPI7YNA1QQNPAIJ" hidden="1">#REF!</definedName>
    <definedName name="BExTZY8TDV4U7FQL7O10G6VKWKPJ" hidden="1">#REF!</definedName>
    <definedName name="BExU02QNT4LT7H9JPUC4FXTLVGZT" hidden="1">#REF!</definedName>
    <definedName name="BExU0BFJJQO1HJZKI14QGOQ6JROO" hidden="1">#REF!</definedName>
    <definedName name="BExU0FH5WTGW8MRFUFMDDSMJ6YQ5" hidden="1">#REF!</definedName>
    <definedName name="BExU0GDOIL9U33QGU9ZU3YX3V1I4" hidden="1">#REF!</definedName>
    <definedName name="BExU0HKTO8WJDQDWRTUK5TETM3HS" hidden="1">#REF!</definedName>
    <definedName name="BExU0MTJQPE041ZN7H8UKGV6MZT7" hidden="1">#REF!</definedName>
    <definedName name="BExU0ZUUFYHLUK4M4E8GLGIBBNT0" hidden="1">#REF!</definedName>
    <definedName name="BExU147D6RPG6ZVTSXRKFSVRHSBG" hidden="1">#REF!</definedName>
    <definedName name="BExU16R10W1SOAPNG4CDJ01T7JRE" hidden="1">#REF!</definedName>
    <definedName name="BExU17CKOR3GNIHDNVLH9L1IOJS9" hidden="1">#REF!</definedName>
    <definedName name="BExU1DXYI5DAD9DSFIEAUOB5XFZ9" hidden="1">#REF!</definedName>
    <definedName name="BExU1GXUTLRPJN4MRINLAPHSZQFG" hidden="1">#REF!</definedName>
    <definedName name="BExU1IL9AOHFO85BZB6S60DK3N8H" hidden="1">#REF!</definedName>
    <definedName name="BExU1LAEKWJ0U6NP9G2AC9CTBYH6" hidden="1">#REF!</definedName>
    <definedName name="BExU1NOPS09CLFZL1O31RAF9BQNQ" hidden="1">#REF!</definedName>
    <definedName name="BExU1PH9MOEX1JZVZ3D5M9DXB191" hidden="1">#REF!</definedName>
    <definedName name="BExU1QZEEKJA35IMEOLOJ3ODX0ZA" hidden="1">#REF!</definedName>
    <definedName name="BExU1VRURIWWVJ95O40WA23LMTJD" hidden="1">#REF!</definedName>
    <definedName name="BExU2A0FXVBDX9LO3VWEXB4TLFT0" hidden="1">#REF!</definedName>
    <definedName name="BExU2LEH667H33V81XVEZUP2O0UQ" hidden="1">#REF!</definedName>
    <definedName name="BExU2M5CK6XK55UIHDVYRXJJJRI4" hidden="1">#REF!</definedName>
    <definedName name="BExU2TXVT25ZTOFQAF6CM53Z1RLF" hidden="1">#REF!</definedName>
    <definedName name="BExU2XZLYIU19G7358W5T9E87AFR" hidden="1">#REF!</definedName>
    <definedName name="BExU2ZXMKRBQEX0CT3ZPZ3UFZP1G" hidden="1">#REF!</definedName>
    <definedName name="BExU35XHF1K1XEQUSZ292S5T61YA" hidden="1">#REF!</definedName>
    <definedName name="BExU38S1U5IC1T5A3P2TZU5OV0LN" hidden="1">#REF!</definedName>
    <definedName name="BExU3B66MCKJFSKT3HL8B5EJGVX0" hidden="1">#REF!</definedName>
    <definedName name="BExU3FDFDB2NVPYUR5V7OA3HF474" hidden="1">#REF!</definedName>
    <definedName name="BExU3R7J076KUCCEUGKAYMANTUT5" hidden="1">#REF!</definedName>
    <definedName name="BExU3UNI9NR1RNZR07NSLSZMDOQQ" hidden="1">#REF!</definedName>
    <definedName name="BExU401R18N6XKZKL7CNFOZQCM14" hidden="1">#REF!</definedName>
    <definedName name="BExU42QVGY7TK39W1BIN6CDRG2OE" hidden="1">#REF!</definedName>
    <definedName name="BExU431LXP7LIUNGJB9OSXEANFGX" hidden="1">#REF!</definedName>
    <definedName name="BExU47OZMS6TCWMEHHF0UCSFLLPI" hidden="1">#REF!</definedName>
    <definedName name="BExU4D36E8TXN0M8KSNGEAFYP4DQ" hidden="1">#REF!</definedName>
    <definedName name="BExU4G31RRVLJ3AC6E1FNEFMXM3O" hidden="1">#REF!</definedName>
    <definedName name="BExU4GDVLPUEWBA4MRYRTQAUNO7B" hidden="1">#REF!</definedName>
    <definedName name="BExU4H4RAMAX0XVAWT5WFYQNPAL3" hidden="1">#REF!</definedName>
    <definedName name="BExU4I148DA7PRCCISLWQ6ABXFK6" hidden="1">#REF!</definedName>
    <definedName name="BExU4L101H2KQHVKCKQ4PBAWZV6K" hidden="1">#REF!</definedName>
    <definedName name="BExU4LML14Q7KDTYIKJWXF68W7X1" hidden="1">#REF!</definedName>
    <definedName name="BExU4NA00RRRBGRT6TOB0MXZRCRZ" hidden="1">#REF!</definedName>
    <definedName name="BExU529I6YHVOG83TJHWSILIQU1S" hidden="1">#REF!</definedName>
    <definedName name="BExU57YCIKPRD8QWL6EU0YR3NG3J" hidden="1">#REF!</definedName>
    <definedName name="BExU5DSTBWXLN6E59B757KRWRI6E" hidden="1">#REF!</definedName>
    <definedName name="BExU5JSMO03X9M4WIRPP8JPSMQKJ" hidden="1">#REF!</definedName>
    <definedName name="BExU5TDWM8NNDHYPQ7OQODTQ368A" hidden="1">#REF!</definedName>
    <definedName name="BExU5X4OX1V1XHS6WSSORVQPP6Z3" hidden="1">#REF!</definedName>
    <definedName name="BExU5XVPARTFMRYHNUTBKDIL4UJN" hidden="1">#REF!</definedName>
    <definedName name="BExU66KMFBAP8JCVG9VM1RD1TNFF" hidden="1">#REF!</definedName>
    <definedName name="BExU68IOM3CB3TACNAE9565TW7SH" hidden="1">#REF!</definedName>
    <definedName name="BExU6AM82KN21E82HMWVP3LWP9IL" hidden="1">#REF!</definedName>
    <definedName name="BExU6FEU1MRHU98R9YOJC5OKUJ6L" hidden="1">#REF!</definedName>
    <definedName name="BExU6KIAJ663Y8W8QMU4HCF183DF" hidden="1">#REF!</definedName>
    <definedName name="BExU6KT19B4PG6SHXFBGBPLM66KT" hidden="1">#REF!</definedName>
    <definedName name="BExU6PAVKIOAIMQ9XQIHHF1SUAGO" hidden="1">#REF!</definedName>
    <definedName name="BExU6SLKTWV0YINVLTI6BCG9ANZM" hidden="1">#REF!</definedName>
    <definedName name="BExU6WXXC7SSQDMHSLUN5C2V4IYX" hidden="1">#REF!</definedName>
    <definedName name="BExU73387E74XE8A9UKZLZNJYY65" hidden="1">#REF!</definedName>
    <definedName name="BExU76ZHCJM8I7VSICCMSTC33O6U" hidden="1">#REF!</definedName>
    <definedName name="BExU7BBTUF8BQ42DSGM94X5TG5GF" hidden="1">#REF!</definedName>
    <definedName name="BExU7HH4EAHFQHT4AXKGWAWZP3I0" hidden="1">#REF!</definedName>
    <definedName name="BExU7L7WPQSA0ELXZ0I86V33QCCJ" hidden="1">#REF!</definedName>
    <definedName name="BExU7MF1ZVPDHOSMCAXOSYICHZ4I" hidden="1">#REF!</definedName>
    <definedName name="BExU7O2BJ6D5YCKEL6FD2EFCWYRX" hidden="1">#REF!</definedName>
    <definedName name="BExU7Q0JS9YIUKUPNSSAIDK2KJAV" hidden="1">#REF!</definedName>
    <definedName name="BExU80I6AE5OU7P7F5V7HWIZBJ4P" hidden="1">#REF!</definedName>
    <definedName name="BExU86NB26MCPYIISZ36HADONGT2" hidden="1">#REF!</definedName>
    <definedName name="BExU885EZZNSZV3GP298UJ8LB7OL" hidden="1">#REF!</definedName>
    <definedName name="BExU8FSAUP9TUZ1NO9WXK80QPHWV" hidden="1">#REF!</definedName>
    <definedName name="BExU8KFLAN778MBN93NYZB0FV30G" hidden="1">#REF!</definedName>
    <definedName name="BExU8PZC6845UUDFG9M8FTC3P3DK" hidden="1">#REF!</definedName>
    <definedName name="BExU8UX9JX3XLB47YZ8GFXE0V7R2" hidden="1">#REF!</definedName>
    <definedName name="BExU8WVGMRSFNWCNHODQ9JQCMZB0" hidden="1">#REF!</definedName>
    <definedName name="BExU96M1J7P9DZQ3S9H0C12KGYTW" hidden="1">#REF!</definedName>
    <definedName name="BExU9F05OR1GZ3057R6UL3WPEIYI" hidden="1">#REF!</definedName>
    <definedName name="BExU9GCSO5YILIKG6VAHN13DL75K" hidden="1">#REF!</definedName>
    <definedName name="BExU9KJOZLO15N11MJVN782NFGJ0" hidden="1">#REF!</definedName>
    <definedName name="BExU9LG29XU2K1GNKRO4438JYQZE" hidden="1">#REF!</definedName>
    <definedName name="BExU9RW36I5Z6JIXUIUB3PJH86LT" hidden="1">#REF!</definedName>
    <definedName name="BExU9WU19DJ2VAGISPFEGDWWOO4V" hidden="1">#REF!</definedName>
    <definedName name="BExUA28AO7OWDG3H23Q0CL4B7BHW" hidden="1">#REF!</definedName>
    <definedName name="BExUA34N2C083NSTAHQGZZ3BCYGK" hidden="1">#REF!</definedName>
    <definedName name="BExUA5O923FFNEBY8BPO1TU3QGBM" hidden="1">#REF!</definedName>
    <definedName name="BExUA6Q4K25VH452AQ3ZIRBCMS61" hidden="1">#REF!</definedName>
    <definedName name="BExUAFV4JMBSM2SKBQL9NHL0NIBS" hidden="1">#REF!</definedName>
    <definedName name="BExUAMWQODKBXMRH1QCMJLJBF8M7" hidden="1">#REF!</definedName>
    <definedName name="BExUAPR6Y32097JKJCTGC4C6EGE9" hidden="1">#REF!</definedName>
    <definedName name="BExUARUP0MX710TNZSAA01HUEAVC" hidden="1">#REF!</definedName>
    <definedName name="BExUAX8WS5OPVLCDXRGKTU2QMTFO" hidden="1">#REF!</definedName>
    <definedName name="BExUB1FYAZ433NX9GD7WGACX5IZD" hidden="1">#REF!</definedName>
    <definedName name="BExUB8HLEXSBVPZ5AXNQEK96F1N4" hidden="1">#REF!</definedName>
    <definedName name="BExUBCDVZIEA7YT0LPSMHL5ZSERQ" hidden="1">#REF!</definedName>
    <definedName name="BExUBDA8WU087BUIMXC1U1CKA2RA" hidden="1">#REF!</definedName>
    <definedName name="BExUBKXBUCN760QYU7Q8GESBWOQH" hidden="1">#REF!</definedName>
    <definedName name="BExUBL83ED0P076RN9RJ8P1MZ299" hidden="1">#REF!</definedName>
    <definedName name="BExUC1EPS2CZ5CKFA0AQRIVRSHS8" hidden="1">#REF!</definedName>
    <definedName name="BExUC623BDYEODBN0N4DO6PJQ7NU" hidden="1">#REF!</definedName>
    <definedName name="BExUC8WH8TCKBB5313JGYYQ1WFLT" hidden="1">#REF!</definedName>
    <definedName name="BExUCAP7GOSYPHMQKK6719YLSDIQ" hidden="1">#REF!</definedName>
    <definedName name="BExUCFCDK6SPH86I6STXX8X3WMC4" hidden="1">#REF!</definedName>
    <definedName name="BExUCKL98JB87L3I6T6IFSWJNYAB" hidden="1">#REF!</definedName>
    <definedName name="BExUCLC6AQ5KR6LXSAXV4QQ8ASVG" hidden="1">#REF!</definedName>
    <definedName name="BExUD4IOJ12X3PJG5WXNNGDRCKAP" hidden="1">#REF!</definedName>
    <definedName name="BExUD9WX9BWK72UWVSLYZJLAY5VY" hidden="1">#REF!</definedName>
    <definedName name="BExUDEV0CYVO7Y5IQQBEJ6FUY9S6" hidden="1">#REF!</definedName>
    <definedName name="BExUDWOXQGIZW0EAIIYLQUPXF8YV" hidden="1">#REF!</definedName>
    <definedName name="BExUDXAIC17W1FUU8Z10XUAVB7CS" hidden="1">#REF!</definedName>
    <definedName name="BExUE5OMY7OAJQ9WR8C8HG311ORP" hidden="1">#REF!</definedName>
    <definedName name="BExUEFKOQWXXGRNLAOJV2BJ66UB8" hidden="1">#REF!</definedName>
    <definedName name="BExUEJGX3OQQP5KFRJSRCZ70EI9V" hidden="1">#REF!</definedName>
    <definedName name="BExUEKDB2RWXF3WMTZ6JSBCHNSDT" hidden="1">#REF!</definedName>
    <definedName name="BExUEYR71COFS2X8PDNU21IPMQEU" hidden="1">#REF!</definedName>
    <definedName name="BExVPRLJ9I6RX45EDVFSQGCPJSOK" hidden="1">#REF!</definedName>
    <definedName name="BExVRFU8RWFT8A80ZVAW185SG2G6" hidden="1">#REF!</definedName>
    <definedName name="BExVSJ3NHETBAIZTZQSM8LAVT76V" hidden="1">#REF!</definedName>
    <definedName name="BExVSL787C8E4HFQZ2NVLT35I2XV" hidden="1">#REF!</definedName>
    <definedName name="BExVSTFTVV14SFGHQUOJL5SQ5TX9" hidden="1">#REF!</definedName>
    <definedName name="BExVT017S14M5X928ARKQ2GNUFE0" hidden="1">#REF!</definedName>
    <definedName name="BExVT3MPE8LQ5JFN3HQIFKSQ80U4" hidden="1">#REF!</definedName>
    <definedName name="BExVT7TRK3NZHPME2TFBXOF1WBR9" hidden="1">#REF!</definedName>
    <definedName name="BExVT9H0R0T7WGQAAC0HABMG54YM" hidden="1">#REF!</definedName>
    <definedName name="BExVTAO57POUXSZQJQ6MABMZQA13" hidden="1">#REF!</definedName>
    <definedName name="BExVTCMDDEDGLUIMUU6BSFHEWTOP" hidden="1">#REF!</definedName>
    <definedName name="BExVTCMDQMLKRA2NQR72XU6Y54IK" hidden="1">#REF!</definedName>
    <definedName name="BExVTCRV8FQ5U9OYWWL44N6KFNHU" hidden="1">#REF!</definedName>
    <definedName name="BExVTNESHPVG0A0KZ7BRX26MS0PF" hidden="1">#REF!</definedName>
    <definedName name="BExVTTJVTNRSBHBTUZ78WG2JM5MK" hidden="1">#REF!</definedName>
    <definedName name="BExVTXLMYR87BC04D1ERALPUFVPG" hidden="1">#REF!</definedName>
    <definedName name="BExVUL9V3H8ZF6Y72LQBBN639YAA" hidden="1">#REF!</definedName>
    <definedName name="BExVUZT95UAU8XG5X9XSE25CHQGA" hidden="1">#REF!</definedName>
    <definedName name="BExVV5T14N2HZIK7HQ4P2KG09U0J" hidden="1">#REF!</definedName>
    <definedName name="BExVV7R410VYLADLX9LNG63ID6H1" hidden="1">#REF!</definedName>
    <definedName name="BExVVAAVDXGWAVI6J2W0BCU58MBM" hidden="1">#REF!</definedName>
    <definedName name="BExVVCEED4JEKF59OV0G3T4XFMFO" hidden="1">#REF!</definedName>
    <definedName name="BExVVPFO2J7FMSRPD36909HN4BZJ" hidden="1">#REF!</definedName>
    <definedName name="BExVVQ19AQ3VCARJOC38SF7OYE9Y" hidden="1">#REF!</definedName>
    <definedName name="BExVVQ19TAECID45CS4HXT1RD3AQ" hidden="1">#REF!</definedName>
    <definedName name="BExVVYKOYB7OX8Y0B4UIUF79PVDO" hidden="1">#REF!</definedName>
    <definedName name="BExVW3YV5XGIVJ97UUPDJGJ2P15B" hidden="1">#REF!</definedName>
    <definedName name="BExVW5X571GEYR5SCU1Z2DHKWM79" hidden="1">#REF!</definedName>
    <definedName name="BExVW6YTKA098AF57M4PHNQ54XMH" hidden="1">#REF!</definedName>
    <definedName name="BExVWHRDIJBRFANMKJFY05BHP7RS" hidden="1">#REF!</definedName>
    <definedName name="BExVWINKCH0V0NUWH363SMXAZE62" hidden="1">#REF!</definedName>
    <definedName name="BExVWYU8EK669NP172GEIGCTVPPA" hidden="1">#REF!</definedName>
    <definedName name="BExVX3XN2DRJKL8EDBIG58RYQ36R" hidden="1">#REF!</definedName>
    <definedName name="BExVXBA38Z5WNQUH39HHZ2SAMC1T" hidden="1">#REF!</definedName>
    <definedName name="BExVXDZ63PUART77BBR5SI63TPC6" hidden="1">#REF!</definedName>
    <definedName name="BExVXHKI6LFYMGWISMPACMO247HL" hidden="1">#REF!</definedName>
    <definedName name="BExVXK9SK580O7MYHVNJ3V911ALP" hidden="1">#REF!</definedName>
    <definedName name="BExVXLX2BZ5EF2X6R41BTKRJR1NM" hidden="1">#REF!</definedName>
    <definedName name="BExVXYT01U5IPYA7E44FWS6KCEFC" hidden="1">#REF!</definedName>
    <definedName name="BExVY11V7U1SAY4QKYE0PBSPD7LW" hidden="1">#REF!</definedName>
    <definedName name="BExVY1SV37DL5YU59HS4IG3VBCP4" hidden="1">#REF!</definedName>
    <definedName name="BExVY3WFGJKSQA08UF9NCMST928Y" hidden="1">#REF!</definedName>
    <definedName name="BExVY954UOEVQEIC5OFO4NEWVKAQ" hidden="1">#REF!</definedName>
    <definedName name="BExVYHDYIV5397LC02V4FEP8VD6W" hidden="1">#REF!</definedName>
    <definedName name="BExVYO4NFDGC4ZOGHANQWX5CH4BT" hidden="1">#REF!</definedName>
    <definedName name="BExVYOVIZDA18YIQ0A30Q052PCAK" hidden="1">#REF!</definedName>
    <definedName name="BExVYPS2R6B75R1EFIUJ6G5TE4Q4" hidden="1">#REF!</definedName>
    <definedName name="BExVYQIXPEM6J4JVP78BRHIC05PV" hidden="1">#REF!</definedName>
    <definedName name="BExVYVGWN7SONLVDH9WJ2F1JS264" hidden="1">#REF!</definedName>
    <definedName name="BExVZ40HNAZRM8JHYYNQ7F6A4GU0" hidden="1">#REF!</definedName>
    <definedName name="BExVZ7WRO17PYILJEJGPQCO5IL66" hidden="1">#REF!</definedName>
    <definedName name="BExVZ9EO732IK6MNMG17Y1EFTJQC" hidden="1">#REF!</definedName>
    <definedName name="BExVZB1Y5J4UL2LKK0363EU7GIJ1" hidden="1">#REF!</definedName>
    <definedName name="BExVZGQXYK2ICC9JSNFPRHBD5KNU" hidden="1">#REF!</definedName>
    <definedName name="BExVZJQVO5LQ0BJH5JEN5NOBIAF6" hidden="1">#REF!</definedName>
    <definedName name="BExVZNXWS91RD7NXV5NE2R3C8WW7" hidden="1">#REF!</definedName>
    <definedName name="BExW008AGT1ZRN5DFG4YOH5F7G47" hidden="1">#REF!</definedName>
    <definedName name="BExW0386REQRCQCVT9BCX80UPTRY" hidden="1">#REF!</definedName>
    <definedName name="BExW0FYP4WXY71CYUG40SUBG9UWU" hidden="1">#REF!</definedName>
    <definedName name="BExW0MPJNQOJ7D6U780WU5XBL97X" hidden="1">#REF!</definedName>
    <definedName name="BExW0RI61B4VV0ARXTFVBAWRA1C5" hidden="1">#REF!</definedName>
    <definedName name="BExW0Y8T85LBE0WS6FPX6ILTX9ON" hidden="1">#REF!</definedName>
    <definedName name="BExW1BVUYQTKMOR56MW7RVRX4L1L" hidden="1">#REF!</definedName>
    <definedName name="BExW1F1220628FOMTW5UAATHRJHK" hidden="1">#REF!</definedName>
    <definedName name="BExW1PTHB0NZUF0GTD2J1UUL693E" hidden="1">#REF!</definedName>
    <definedName name="BExW1TKA0Z9OP2DTG50GZR5EG8C7" hidden="1">#REF!</definedName>
    <definedName name="BExW1U0JLKQ094DW5MMOI8UHO09V" hidden="1">#REF!</definedName>
    <definedName name="BExW1VNZHNB5P9V6232N0DQCE0WE" hidden="1">#REF!</definedName>
    <definedName name="BExW1WK6J1TDP29S3QDPTYZJBLIW" hidden="1">#REF!</definedName>
    <definedName name="BExW283NP9D366XFPXLGSCI5UB0L" hidden="1">#REF!</definedName>
    <definedName name="BExW2H3C8WJSBW5FGTFKVDVJC4CL" hidden="1">#REF!</definedName>
    <definedName name="BExW2MSCKPGF5K3I7TL4KF5ISUOL" hidden="1">#REF!</definedName>
    <definedName name="BExW2SMO90FU9W8DVVES6Q4E6BZR" hidden="1">#REF!</definedName>
    <definedName name="BExW36V9N91OHCUMGWJQL3I5P4JK" hidden="1">#REF!</definedName>
    <definedName name="BExW39V04HTFFQE7DAW9MAJT0NNF" hidden="1">#REF!</definedName>
    <definedName name="BExW3ECU6QPMV99AITCPHAG0CGYK" hidden="1">#REF!</definedName>
    <definedName name="BExW3EIBA1J9Q9NA9VCGZGRS8WV7" hidden="1">#REF!</definedName>
    <definedName name="BExW3FEO8FI8N6AGQKYEG4SQVJWB" hidden="1">#REF!</definedName>
    <definedName name="BExW3GB28STOMJUSZEIA7YKYNS4Y" hidden="1">#REF!</definedName>
    <definedName name="BExW3T1K638HT5E0Y8MMK108P5JT" hidden="1">#REF!</definedName>
    <definedName name="BExW3U3D6FTAFTK3Q7DSA9FY454Q" hidden="1">#REF!</definedName>
    <definedName name="BExW4217ZHL9VO39POSTJOD090WU" hidden="1">#REF!</definedName>
    <definedName name="BExW4GPW71EBF8XPS2QGVQHBCDX3" hidden="1">#REF!</definedName>
    <definedName name="BExW4JKC5837JBPCOJV337ZVYYY3" hidden="1">#REF!</definedName>
    <definedName name="BExW4O2DBZGV8KGBO9EB4BAXIH4Y" hidden="1">#REF!</definedName>
    <definedName name="BExW4QR9FV9MP5K610THBSM51RYO" hidden="1">#REF!</definedName>
    <definedName name="BExW4Z029R9E19ZENN3WEA3VDAD1" hidden="1">#REF!</definedName>
    <definedName name="BExW53SPLW3K0Y0ZVTM4NYF1B2YH" hidden="1">#REF!</definedName>
    <definedName name="BExW591F7X34FVKJ2OUT09PFUW1B" hidden="1">#REF!</definedName>
    <definedName name="BExW5AZNT6IAZGNF2C879ODHY1B8" hidden="1">#REF!</definedName>
    <definedName name="BExW5F6OUXHEWQU5VYE7W7P8DD78" hidden="1">#REF!</definedName>
    <definedName name="BExW5WPU27WD4NWZOT0ZEJIDLX5J" hidden="1">#REF!</definedName>
    <definedName name="BExW5YD97EMSUYC4KDEFH1FB4FY3" hidden="1">#REF!</definedName>
    <definedName name="BExW5Z469DSRWTA6T0KVLA7SMIPL" hidden="1">#REF!</definedName>
    <definedName name="BExW62ETJAPBX5X53FTGUCHZXI2K" hidden="1">#REF!</definedName>
    <definedName name="BExW660AV1TUV2XNUPD65RZR3QOO" hidden="1">#REF!</definedName>
    <definedName name="BExW66LVVZK656PQY1257QMHP2AY" hidden="1">#REF!</definedName>
    <definedName name="BExW6EJPHAP1TWT380AZLXNHR22P" hidden="1">#REF!</definedName>
    <definedName name="BExW6G1PJ38H10DVLL8WPQ736OEB" hidden="1">#REF!</definedName>
    <definedName name="BExW794A74Z5F2K8LVQLD6VSKXUE" hidden="1">#REF!</definedName>
    <definedName name="BExW7Q1TQ8E6G4WYYNSOMV43S95R" hidden="1">#REF!</definedName>
    <definedName name="BExW7XZTFZV0N9YM9S4PM74A5X2O" hidden="1">#REF!</definedName>
    <definedName name="BExW8K0SSIPSKBVP06IJ71600HJZ" hidden="1">#REF!</definedName>
    <definedName name="BExW8T0GVY3ZYO4ACSBLHS8SH895" hidden="1">#REF!</definedName>
    <definedName name="BExW8YEP73JMMU9HZ08PM4WHJQZ4" hidden="1">#REF!</definedName>
    <definedName name="BExW937AT53OZQRHNWQZ5BVH24IE" hidden="1">#REF!</definedName>
    <definedName name="BExW95LN5N0LYFFVP7GJEGDVDLF0" hidden="1">#REF!</definedName>
    <definedName name="BExW967733Q8RAJOHR2GJ3HO8JIW" hidden="1">#REF!</definedName>
    <definedName name="BExW9POK1KIOI0ALS5MZIKTDIYMA" hidden="1">#REF!</definedName>
    <definedName name="BExXLDE6PN4ESWT3LXJNQCY94NE4" hidden="1">#REF!</definedName>
    <definedName name="BExXLQVPK2H3IF0NDDA5CT612EUK" hidden="1">#REF!</definedName>
    <definedName name="BExXLR6IO70TYTACKQH9M5PGV24J" hidden="1">#REF!</definedName>
    <definedName name="BExXM065WOLYRYHGHOJE0OOFXA4M" hidden="1">#REF!</definedName>
    <definedName name="BExXM3GUNXVDM82KUR17NNUMQCNI" hidden="1">#REF!</definedName>
    <definedName name="BExXMA28M8SH7MKIGETSDA72WUIZ" hidden="1">#REF!</definedName>
    <definedName name="BExXMOLHIAHDLFSA31PUB36SC3I9" hidden="1">#REF!</definedName>
    <definedName name="BExXMT8T5Z3M2JBQN65X2LKH0YQI" hidden="1">#REF!</definedName>
    <definedName name="BExXN1XNO7H60M9X1E7EVWFJDM5N" hidden="1">#REF!</definedName>
    <definedName name="BExXN1XOOOY51EZQ6II0LWEU2OYT" hidden="1">#REF!</definedName>
    <definedName name="BExXN22ZOTIW49GPLWFYKVM90FNZ" hidden="1">#REF!</definedName>
    <definedName name="BExXN6QAP8UJQVN4R4BQKPP4QK35" hidden="1">#REF!</definedName>
    <definedName name="BExXNBOA39T2X6Y5Y5GZ5DDNA1AX" hidden="1">#REF!</definedName>
    <definedName name="BExXNBZ1BRDK73S9XPRR1645KLVB" hidden="1">#REF!</definedName>
    <definedName name="BExXND6872VJ3M2PGT056WQMWBHD" hidden="1">#REF!</definedName>
    <definedName name="BExXNPM24UN2PGVL9D1TUBFRIKR4" hidden="1">#REF!</definedName>
    <definedName name="BExXNWCR6WOY5G3VTC96QCIFQE0E" hidden="1">#REF!</definedName>
    <definedName name="BExXNWYB165VO9MHARCL5WLCHWS0" hidden="1">#REF!</definedName>
    <definedName name="BExXO278QHQN8JDK5425EJ615ECC" hidden="1">#REF!</definedName>
    <definedName name="BExXO4QVV7YZ6L5A7WZEMIA5AZOV" hidden="1">#REF!</definedName>
    <definedName name="BExXOBHOP0WGFHI2Y9AO4L440UVQ" hidden="1">#REF!</definedName>
    <definedName name="BExXOHHHX25B8F97636QMXFUDZQK" hidden="1">#REF!</definedName>
    <definedName name="BExXOHSAD2NSHOLLMZ2JWA4I3I1R" hidden="1">#REF!</definedName>
    <definedName name="BExXOJKWIJ6IFTV1RHIWHR91EZMW" hidden="1">#REF!</definedName>
    <definedName name="BExXP80B5FGA00JCM7UXKPI3PB7Y" hidden="1">#REF!</definedName>
    <definedName name="BExXP85M4WXYVN1UVHUTOEKEG5XS" hidden="1">#REF!</definedName>
    <definedName name="BExXPELOTHOAG0OWILLAH94OZV5J" hidden="1">#REF!</definedName>
    <definedName name="BExXPOSJRLJNYPU01QNNQ5URXP2U" hidden="1">#REF!</definedName>
    <definedName name="BExXPS31W1VD2NMIE4E37LHVDF0L" hidden="1">#REF!</definedName>
    <definedName name="BExXPZKYEMVF5JOC14HYOOYQK6JK" hidden="1">#REF!</definedName>
    <definedName name="BExXQ89PA10X79WBWOEP1AJX1OQM" hidden="1">#REF!</definedName>
    <definedName name="BExXQCGQGGYSI0LTRVR73MUO50AW" hidden="1">#REF!</definedName>
    <definedName name="BExXQEEXFHDQ8DSRAJSB5ET6J004" hidden="1">#REF!</definedName>
    <definedName name="BExXQH41O5HZAH8BO6HCFY8YC3TU" hidden="1">#REF!</definedName>
    <definedName name="BExXQJIEF5R3QQ6D8HO3NGPU0IQC" hidden="1">#REF!</definedName>
    <definedName name="BExXQRAVW0KPQXIJ59NG6UGTZB59" hidden="1">#REF!</definedName>
    <definedName name="BExXQU00K9ER4I1WM7T9J0W1E7ZC" hidden="1">#REF!</definedName>
    <definedName name="BExXQU00KOR7XLM8B13DGJ1MIQDY" hidden="1">#REF!</definedName>
    <definedName name="BExXQUG48Q1ISN53FE4MRROM0HSJ" hidden="1">#REF!</definedName>
    <definedName name="BExXQXG18PS8HGBOS03OSTQ0KEYC" hidden="1">#REF!</definedName>
    <definedName name="BExXQXQT4OAFQT5B0YB3USDJOJOB" hidden="1">#REF!</definedName>
    <definedName name="BExXR3FSEXAHSXEQNJORWFCPX86N" hidden="1">#REF!</definedName>
    <definedName name="BExXR3W3FKYQBLR299HO9RZ70C43" hidden="1">#REF!</definedName>
    <definedName name="BExXR46U23CRRBV6IZT982MAEQKI" hidden="1">#REF!</definedName>
    <definedName name="BExXR6A8W3ND3XDZXBMQZ1VCAXHG" hidden="1">#REF!</definedName>
    <definedName name="BExXR7HKNHT37B4OOA9K9191PP22" hidden="1">#REF!</definedName>
    <definedName name="BExXR8OKAVX7O70V5IYG2PRKXSTI" hidden="1">#REF!</definedName>
    <definedName name="BExXRA6N6XCLQM6XDV724ZIH6G93" hidden="1">#REF!</definedName>
    <definedName name="BExXRABZ1CNKCG6K1MR6OUFHF7J9" hidden="1">#REF!</definedName>
    <definedName name="BExXRBOFETC0OTJ6WY3VPMFH03VB" hidden="1">#REF!</definedName>
    <definedName name="BExXRD13K1S9Y3JGR7CXSONT7RJZ" hidden="1">#REF!</definedName>
    <definedName name="BExXRIFB4QQ87QIGA9AG0NXP577K" hidden="1">#REF!</definedName>
    <definedName name="BExXRIQ2JF2CVTRDQX2D9SPH7FTN" hidden="1">#REF!</definedName>
    <definedName name="BExXRO4A6VUH1F4XV8N1BRJ4896W" hidden="1">#REF!</definedName>
    <definedName name="BExXRO9N1SNJZGKD90P4K7FU1J0P" hidden="1">#REF!</definedName>
    <definedName name="BExXROF2MWDZ7IFXX27XOJ79Q86E" hidden="1">#REF!</definedName>
    <definedName name="BExXRV5QP3Z0KAQ1EQT9JYT2FV0L" hidden="1">#REF!</definedName>
    <definedName name="BExXRZ20LZZCW8LVGDK0XETOTSAI" hidden="1">#REF!</definedName>
    <definedName name="BExXS4R1GKUJQX6MHUIUN4S3SCAS" hidden="1">#REF!</definedName>
    <definedName name="BExXS63O4OMWMNXXAODZQFSDG33N" hidden="1">#REF!</definedName>
    <definedName name="BExXSBSP1TOY051HSPEPM0AEIO2M" hidden="1">#REF!</definedName>
    <definedName name="BExXSC8RFK5D68FJD2HI4K66SA6I" hidden="1">#REF!</definedName>
    <definedName name="BExXSCP0AZ5MYCC2UFG2GLBCV1CC" hidden="1">#REF!</definedName>
    <definedName name="BExXSNHC88W4UMXEOIOOATJAIKZO" hidden="1">#REF!</definedName>
    <definedName name="BExXSTBS08WIA9TLALV3UQ2Z3MRG" hidden="1">#REF!</definedName>
    <definedName name="BExXSVQ2WOJJ73YEO8Q2FK60V4G8" hidden="1">#REF!</definedName>
    <definedName name="BExXTER5A2EQ14KN6J0MVATIHVKN" hidden="1">#REF!</definedName>
    <definedName name="BExXTHLRNL82GN7KZY3TOLO508N7" hidden="1">#REF!</definedName>
    <definedName name="BExXTL72MKEQSQH9L2OTFLU8DM2B" hidden="1">#REF!</definedName>
    <definedName name="BExXTM3M4RTCRSX7VGAXGQNPP668" hidden="1">#REF!</definedName>
    <definedName name="BExXTOCF78J7WY6FOVBRY1N2RBBR" hidden="1">#REF!</definedName>
    <definedName name="BExXTP3GYO6Z9RTKKT10XA0UTV3T" hidden="1">#REF!</definedName>
    <definedName name="BExXTRN4AFX9QW6YC4HNGBBD5R08" hidden="1">#REF!</definedName>
    <definedName name="BExXTV8M7YIG5C64O046DN613ZRO" hidden="1">#REF!</definedName>
    <definedName name="BExXTVDXQ7ZX3THNLFJXFAONW0AI" hidden="1">#REF!</definedName>
    <definedName name="BExXTZKZ4CG92ZQLIRKEXXH9BFIR" hidden="1">#REF!</definedName>
    <definedName name="BExXU4J2BM2964GD5UZHM752Q4NS" hidden="1">#REF!</definedName>
    <definedName name="BExXU6XDTT7RM93KILIDEYPA9XKF" hidden="1">#REF!</definedName>
    <definedName name="BExXU8VLZA7WLPZ3RAQZGNERUD26" hidden="1">#REF!</definedName>
    <definedName name="BExXUB9RSLSCNN5ETLXY72DAPZZM" hidden="1">#REF!</definedName>
    <definedName name="BExXUFRM82XQIN2T8KGLDQL1IBQW" hidden="1">#REF!</definedName>
    <definedName name="BExXUQEQBF6FI240ZGIF9YXZSRAU" hidden="1">#REF!</definedName>
    <definedName name="BExXUX02UQ8LJPBZ4YBORILFR0W0" hidden="1">#REF!</definedName>
    <definedName name="BExXUYND6EJO7CJ5KRICV4O1JNWK" hidden="1">#REF!</definedName>
    <definedName name="BExXV6FWG4H3S2QEUJZYIXILNGJ7" hidden="1">#REF!</definedName>
    <definedName name="BExXVK87BMMO6LHKV0CFDNIQVIBS" hidden="1">#REF!</definedName>
    <definedName name="BExXVKZ9WXPGL6IVY6T61IDD771I" hidden="1">#REF!</definedName>
    <definedName name="BExXVLA319WCSEOVHB05KDUSU054" hidden="1">#REF!</definedName>
    <definedName name="BExXVTTG5YRCSTI0UL141BKR36SU" hidden="1">#REF!</definedName>
    <definedName name="BExXVYWX74VKI8BDDSX9U85460MB" hidden="1">#REF!</definedName>
    <definedName name="BExXW27MMXHXUXX78SDTBE1JYTHT" hidden="1">#REF!</definedName>
    <definedName name="BExXW2YIM2MYBSHRIX0RP9D4PRMN" hidden="1">#REF!</definedName>
    <definedName name="BExXWBNE4KTFSXKVSRF6WX039WPB" hidden="1">#REF!</definedName>
    <definedName name="BExXWFP5AYE7EHYTJWBZSQ8PQ0YX" hidden="1">#REF!</definedName>
    <definedName name="BExXWIUCR0LXM58OVKZT2APLVTIA" hidden="1">#REF!</definedName>
    <definedName name="BExXWTXJEA32DLC6QKN10QB955JT" hidden="1">#REF!</definedName>
    <definedName name="BExXWVFIBQT8OY1O41FRFPFGXQHK" hidden="1">#REF!</definedName>
    <definedName name="BExXWWXHBZHA9J3N8K47F84X0M0L" hidden="1">#REF!</definedName>
    <definedName name="BExXXBM521DL8R4ZX7NZ3DBCUOR5" hidden="1">#REF!</definedName>
    <definedName name="BExXXC7OZI33XZ03NRMEP7VRLQK4" hidden="1">#REF!</definedName>
    <definedName name="BExXXH5N3NKBQ7BCJPJTBF8CYM2Q" hidden="1">#REF!</definedName>
    <definedName name="BExXXI7HHXLBLUEW7EQ73TALJF48" hidden="1">#REF!</definedName>
    <definedName name="BExXXKWLM4D541BH6O8GOJMHFHMW" hidden="1">#REF!</definedName>
    <definedName name="BExXXNR17I6P4FQZPQF2ZXDFYB6C" hidden="1">#REF!</definedName>
    <definedName name="BExXXPPA1Q87XPI97X0OXCPBPDON" hidden="1">#REF!</definedName>
    <definedName name="BExXXVUDA98IZTQ6MANKU4MTTDVR" hidden="1">#REF!</definedName>
    <definedName name="BExXXZQNZY6IZI45DJXJK0MQZWA7" hidden="1">#REF!</definedName>
    <definedName name="BExXY5QFG6QP94SFT3935OBM8Y4K" hidden="1">#REF!</definedName>
    <definedName name="BExXY7TYEBFXRYUYIFHTN65RJ8EW" hidden="1">#REF!</definedName>
    <definedName name="BExXYLBHANUXC5FCTDDTGOVD3GQS" hidden="1">#REF!</definedName>
    <definedName name="BExXYMNYAYH3WA2ZCFAYKZID9ZCI" hidden="1">#REF!</definedName>
    <definedName name="BExXYYT12SVN2VDMLVNV4P3ISD8T" hidden="1">#REF!</definedName>
    <definedName name="BExXYZ3SPSRCWM4YHTPZDCOLZPHR" hidden="1">#REF!</definedName>
    <definedName name="BExXZFVV4YB42AZ3H1I40YG3JAPU" hidden="1">#REF!</definedName>
    <definedName name="BExXZG1CQE1M9TDJ99253H6JVGIH" hidden="1">#REF!</definedName>
    <definedName name="BExXZHJ9T2JELF12CHHGD54J1B0C" hidden="1">#REF!</definedName>
    <definedName name="BExXZNJ2X1TK2LRK5ZY3MX49H5T7" hidden="1">#REF!</definedName>
    <definedName name="BExXZOVPCEP495TQSON6PSRQ8XCY" hidden="1">#REF!</definedName>
    <definedName name="BExXZXKH7NBARQQAZM69Z57IH1MM" hidden="1">#REF!</definedName>
    <definedName name="BExY07WSDH5QEVM7BJXJK2ZRAI1O" hidden="1">#REF!</definedName>
    <definedName name="BExY09PJJWYWGWWLX3YT8EVK0YV4" hidden="1">#REF!</definedName>
    <definedName name="BExY0C3UBVC4M59JIRXVQ8OWAJC1" hidden="1">#REF!</definedName>
    <definedName name="BExY0ENH6ZXHW155XIGS0F46T43M" hidden="1">#REF!</definedName>
    <definedName name="BExY0IEEUB9SRGD9I14IDCPO5GV4" hidden="1">#REF!</definedName>
    <definedName name="BExY0LEAAM7MUGBRLXD6KXBOHZ6S" hidden="1">#REF!</definedName>
    <definedName name="BExY0OE8GFHMLLTEAFIOQTOPEVPB" hidden="1">#REF!</definedName>
    <definedName name="BExY0OJHW85S0VKBA8T4HTYPYBOS" hidden="1">#REF!</definedName>
    <definedName name="BExY0T1E034D7XAXNC6F7540LLIE" hidden="1">#REF!</definedName>
    <definedName name="BExY0XTZLHN49J2JH94BYTKBJLT3" hidden="1">#REF!</definedName>
    <definedName name="BExY11FH9TXHERUYGG8FE50U7H7J" hidden="1">#REF!</definedName>
    <definedName name="BExY180UKNW5NIAWD6ZUYTFEH8QS" hidden="1">#REF!</definedName>
    <definedName name="BExY1DPTV4LSY9MEOUGXF8X052NA" hidden="1">#REF!</definedName>
    <definedName name="BExY1GK9ELBEKDD7O6HR6DUO8YGO" hidden="1">#REF!</definedName>
    <definedName name="BExY1NWOXXFV9GGZ3PX444LZ8TVX" hidden="1">#REF!</definedName>
    <definedName name="BExY1UCL0RND63LLSM9X5SFRG117" hidden="1">#REF!</definedName>
    <definedName name="BExY1WAT3937L08HLHIRQHMP2A3H" hidden="1">#REF!</definedName>
    <definedName name="BExY1YEBOSLMID7LURP8QB46AI91" hidden="1">#REF!</definedName>
    <definedName name="BExY236UB98PA9PNCHMCSZYCHJBD" hidden="1">#REF!</definedName>
    <definedName name="BExY2FS4LFX9OHOTQT7SJ2PXAC25" hidden="1">#REF!</definedName>
    <definedName name="BExY2GDPCZPVU0IQ6IJIB1YQQRQ6" hidden="1">#REF!</definedName>
    <definedName name="BExY2GTSZ3VA9TXLY7KW1LIAKJ61" hidden="1">#REF!</definedName>
    <definedName name="BExY2IXBR1SGYZH08T7QHKEFS8HA" hidden="1">#REF!</definedName>
    <definedName name="BExY2Q4B5FUDA5VU4VRUHX327QN0" hidden="1">#REF!</definedName>
    <definedName name="BExY2S7TM2NG7A1NFYPWIFAIKUCO" hidden="1">#REF!</definedName>
    <definedName name="BExY2Z3ZGRGD12RWANJZ8DFQO776" hidden="1">#REF!</definedName>
    <definedName name="BExY30WPXLJ01P42XKBSUF8KNOOK" hidden="1">#REF!</definedName>
    <definedName name="BExY3297KIB0C8Z1G99OS1MCEGTO" hidden="1">#REF!</definedName>
    <definedName name="BExY3HOSK7YI364K15OX70AVR6F1" hidden="1">#REF!</definedName>
    <definedName name="BExY3I526B4VA8JBTKXWE3FGVT0D" hidden="1">#REF!</definedName>
    <definedName name="BExY3I52TZR3GXQ9HDVDNIYLIGEH" hidden="1">#REF!</definedName>
    <definedName name="BExY3T89AUR83SOAZZ3OMDEJDQ39" hidden="1">#REF!</definedName>
    <definedName name="BExY3WZ7VO2K6TYCHDY754FY24AA" hidden="1">#REF!</definedName>
    <definedName name="BExY4BIG95HDDO6MY6WBUSWJIOLR" hidden="1">#REF!</definedName>
    <definedName name="BExY4MG771JQ84EMIVB6HQGGHZY7" hidden="1">#REF!</definedName>
    <definedName name="BExY4PWCSFB8P3J3TBQB2MD67263" hidden="1">#REF!</definedName>
    <definedName name="BExY4RP3BE6KYZDIKQZO4U4DIT33" hidden="1">#REF!</definedName>
    <definedName name="BExY4RZW3KK11JLYBA4DWZ92M6LQ" hidden="1">#REF!</definedName>
    <definedName name="BExY4XOVTTNVZ577RLIEC7NZQFIX" hidden="1">#REF!</definedName>
    <definedName name="BExY50JAF5CG01GTHAUS7I4ZLUDC" hidden="1">#REF!</definedName>
    <definedName name="BExY53J7EXFEOFTRNAHLK7IH3ACB" hidden="1">#REF!</definedName>
    <definedName name="BExY5515SJTJS3VM80M3YYR0WF37" hidden="1">#REF!</definedName>
    <definedName name="BExY5515WE39FQ3EG5QHG67V9C0O" hidden="1">#REF!</definedName>
    <definedName name="BExY5986WNAD8NFCPXC9TVLBU4FG" hidden="1">#REF!</definedName>
    <definedName name="BExY5DF9MS25IFNWGJ1YAS5MDN8R" hidden="1">#REF!</definedName>
    <definedName name="BExY5ERVGL3UM2MGT8LJ0XPKTZEK" hidden="1">#REF!</definedName>
    <definedName name="BExY5EX6NJFK8W754ZVZDN5DS04K" hidden="1">#REF!</definedName>
    <definedName name="BExY5S3XD1NJT109CV54IFOHVLQ6" hidden="1">#REF!</definedName>
    <definedName name="BExY5W088PPAPLSMR2P7FV2CRDCT" hidden="1">#REF!</definedName>
    <definedName name="BExY6KA6BQ6H4SH5EMJBVF8UR4ZY" hidden="1">#REF!</definedName>
    <definedName name="BExY6KVS1MMZ2R34PGEFR2BMTU9W" hidden="1">#REF!</definedName>
    <definedName name="BExY6Q9YY7LW745GP7CYOGGSPHGE" hidden="1">#REF!</definedName>
    <definedName name="BExY6R6BYIQZ4OR1E7YI0OVOC08W" hidden="1">#REF!</definedName>
    <definedName name="BExZIA3C8LKJTEH3MKQ57KJH5TA2" hidden="1">#REF!</definedName>
    <definedName name="BExZIGDWFIOPMMVCRWX45OIJ5AP3" hidden="1">#REF!</definedName>
    <definedName name="BExZIIHH3QNQE3GFMHEE4UMHY6WQ" hidden="1">#REF!</definedName>
    <definedName name="BExZIYO22G5UXOB42GDLYGVRJ6U7" hidden="1">#REF!</definedName>
    <definedName name="BExZJ7I9T8XU4MZRKJ1VVU76V2LZ" hidden="1">#REF!</definedName>
    <definedName name="BExZJMY170JCUU1RWASNZ1HJPRTA" hidden="1">#REF!</definedName>
    <definedName name="BExZJOQR77H0P4SUKVYACDCFBBXO" hidden="1">#REF!</definedName>
    <definedName name="BExZJS6RG34ODDY9HMZ0O34MEMSB" hidden="1">#REF!</definedName>
    <definedName name="BExZK34NR4BAD7HJAP7SQ926UQP3" hidden="1">#REF!</definedName>
    <definedName name="BExZK3FGPHH5H771U7D5XY7XBS6E" hidden="1">#REF!</definedName>
    <definedName name="BExZK46CVVS9X1BZ6LLL71016ENT" hidden="1">#REF!</definedName>
    <definedName name="BExZK52PZLTP1F04T09MP30BVT7H" hidden="1">#REF!</definedName>
    <definedName name="BExZKHYORG3O8C772XPFHM1N8T80" hidden="1">#REF!</definedName>
    <definedName name="BExZKJRF2IRR57DG9CLC7MSHWNNN" hidden="1">#REF!</definedName>
    <definedName name="BExZKV5GYXO0X760SBD9TWTIQHGI" hidden="1">#REF!</definedName>
    <definedName name="BExZKZCGNEA9IPON37A91L4H4H17" hidden="1">#REF!</definedName>
    <definedName name="BExZL6E4YVXRUN7ZGF2BIGIXFR8K" hidden="1">#REF!</definedName>
    <definedName name="BExZLF2ZTA4EPN0GHO7C5O8DZ1SN" hidden="1">#REF!</definedName>
    <definedName name="BExZLGVLMKTPFXG42QYT0PO81G7F" hidden="1">#REF!</definedName>
    <definedName name="BExZLHRYQQ7BYD3VQWHVTZGYGRCT" hidden="1">#REF!</definedName>
    <definedName name="BExZLKMK7LRK14S09WLMH7MXSQXM" hidden="1">#REF!</definedName>
    <definedName name="BExZM503X0NZBS0FF22LK2RGG6GP" hidden="1">#REF!</definedName>
    <definedName name="BExZM7JVLG0W8EG5RBU915U3SKBY" hidden="1">#REF!</definedName>
    <definedName name="BExZM85FOVUFF110XMQ9O2ODSJUK" hidden="1">#REF!</definedName>
    <definedName name="BExZMF1MMTZ1TA14PZ8ASSU2CBSP" hidden="1">#REF!</definedName>
    <definedName name="BExZMH54ZU6X4KM0375X9K5VJDZN" hidden="1">#REF!</definedName>
    <definedName name="BExZMKL5YQZD7F0FUCSVFGLPFK52" hidden="1">#REF!</definedName>
    <definedName name="BExZMOC3VNZALJM71X2T6FV91GTB" hidden="1">#REF!</definedName>
    <definedName name="BExZMRHA7TTR9QKJOMONHRVY3YOF" hidden="1">#REF!</definedName>
    <definedName name="BExZMXH39OB0I43XEL3K11U3G9PM" hidden="1">#REF!</definedName>
    <definedName name="BExZMZQ3RBKDHT5GLFNLS52OSJA0" hidden="1">#REF!</definedName>
    <definedName name="BExZN2F7Y2J2L2LN5WZRG949MS4A" hidden="1">#REF!</definedName>
    <definedName name="BExZN847WUWKRYTZWG9TCQZJS3OL" hidden="1">#REF!</definedName>
    <definedName name="BExZNA2ALK6RDWFAXZQCL9TWRDCF" hidden="1">#REF!</definedName>
    <definedName name="BExZNH3VISFF4NQI11BZDP5IQ7VG" hidden="1">#REF!</definedName>
    <definedName name="BExZNJYCFYVMAOI62GB2BABK1ELE" hidden="1">#REF!</definedName>
    <definedName name="BExZNLGAA6ATMJW0Y28J4OI5W27I" hidden="1">#REF!</definedName>
    <definedName name="BExZNP7916CH3QP4VCZEULUIKKS5" hidden="1">#REF!</definedName>
    <definedName name="BExZNV707LIU6Z5H6QI6H67LHTI1" hidden="1">#REF!</definedName>
    <definedName name="BExZNVCBKB930QQ9QW7KSGOZ0V1M" hidden="1">#REF!</definedName>
    <definedName name="BExZNW8QJ18X0RSGFDWAE9ZSDX39" hidden="1">#REF!</definedName>
    <definedName name="BExZNZDWRS6Q40L8OCWFEIVI0A1O" hidden="1">#REF!</definedName>
    <definedName name="BExZOBO9NYLGVJQ31LVQ9XS2ZT4N" hidden="1">#REF!</definedName>
    <definedName name="BExZOETNB1CJ3Y2RKLI1ZK0S8Z6H" hidden="1">#REF!</definedName>
    <definedName name="BExZOREMVSK4E5VSWM838KHUB8AI" hidden="1">#REF!</definedName>
    <definedName name="BExZOVR745T5P1KS9NV2PXZPZVRG" hidden="1">#REF!</definedName>
    <definedName name="BExZOZSWGLSY2XYVRIS6VSNJDSGD" hidden="1">#REF!</definedName>
    <definedName name="BExZP7AIJKLM6C6CSUIIFAHFBNX2" hidden="1">#REF!</definedName>
    <definedName name="BExZPALCPOH27L4MUPX2RFT3F8OM" hidden="1">#REF!</definedName>
    <definedName name="BExZPQ0XY507N8FJMVPKCTK8HC9H" hidden="1">#REF!</definedName>
    <definedName name="BExZPXTHEWEN48J9E5ARSA8IGRBI" hidden="1">#REF!</definedName>
    <definedName name="BExZQ37OVBR25U32CO2YYVPZOMR5" hidden="1">#REF!</definedName>
    <definedName name="BExZQ3NT7H06VO0AR48WHZULZB93" hidden="1">#REF!</definedName>
    <definedName name="BExZQ5RCYU1R0DUT1MFN99S1C408" hidden="1">#REF!</definedName>
    <definedName name="BExZQ7PJU07SEJMDX18U9YVDC2GU" hidden="1">#REF!</definedName>
    <definedName name="BExZQAJXQ5IJ5RB71EDSPGTRO5HC" hidden="1">#REF!</definedName>
    <definedName name="BExZQBLTKPF3O4MCH6L4LE544FQB" hidden="1">#REF!</definedName>
    <definedName name="BExZQIHTGHK7OOI2Y2PN3JYBY82I" hidden="1">#REF!</definedName>
    <definedName name="BExZQJJMGU5MHQOILGXGJPAQI5XI" hidden="1">#REF!</definedName>
    <definedName name="BExZQL1M2EX5YEQBMNQKVD747N3I" hidden="1">#REF!</definedName>
    <definedName name="BExZQPDYUBJL0C1OME996KHU23N5" hidden="1">#REF!</definedName>
    <definedName name="BExZQXBYEBN28QUH1KOVW6KKA5UM" hidden="1">#REF!</definedName>
    <definedName name="BExZQZKT146WEN8FTVZ7Y5TSB8L5" hidden="1">#REF!</definedName>
    <definedName name="BExZR485AKBH93YZ08CMUC3WROED" hidden="1">#REF!</definedName>
    <definedName name="BExZR7TL98P2PPUVGIZYR5873DWW" hidden="1">#REF!</definedName>
    <definedName name="BExZRAYSYOXAM1PBW1EF6YAZ9RU3" hidden="1">#REF!</definedName>
    <definedName name="BExZRGD1603X5ACFALUUDKCD7X48" hidden="1">#REF!</definedName>
    <definedName name="BExZRMSYHFOP8FFWKKUSBHU85J81" hidden="1">#REF!</definedName>
    <definedName name="BExZRP1X6UVLN1UOLHH5VF4STP1O" hidden="1">#REF!</definedName>
    <definedName name="BExZRQ930U6OCYNV00CH5I0Q4LPE" hidden="1">#REF!</definedName>
    <definedName name="BExZRQP7JLKS45QOGATXS7MK5GUZ" hidden="1">#REF!</definedName>
    <definedName name="BExZRW8W514W8OZ72YBONYJ64GXF" hidden="1">#REF!</definedName>
    <definedName name="BExZRWJP2BUVFJPO8U8ATQEP0LZU" hidden="1">#REF!</definedName>
    <definedName name="BExZSI9USDLZAN8LI8M4YYQL24GZ" hidden="1">#REF!</definedName>
    <definedName name="BExZSLKO175YAM0RMMZH1FPXL4V2" hidden="1">#REF!</definedName>
    <definedName name="BExZSS0LA2JY4ZLJ1Z5YCMLJJZCH" hidden="1">#REF!</definedName>
    <definedName name="BExZSTNUWCRNCL22SMKXKFSLCJ0O" hidden="1">#REF!</definedName>
    <definedName name="BExZSYRA4NR7K6RLC3I81QSG5SQR" hidden="1">#REF!</definedName>
    <definedName name="BExZT6JSZ8CBS0SB3T07N3LMAX7M" hidden="1">#REF!</definedName>
    <definedName name="BExZTAQV2QVSZY5Y3VCCWUBSBW9P" hidden="1">#REF!</definedName>
    <definedName name="BExZTHSI2FX56PWRSNX9H5EWTZFO" hidden="1">#REF!</definedName>
    <definedName name="BExZTJL3HVBFY139H6CJHEQCT1EL" hidden="1">#REF!</definedName>
    <definedName name="BExZTLOL8OPABZI453E0KVNA1GJS" hidden="1">#REF!</definedName>
    <definedName name="BExZTOTZ9F2ZI18DZM8GW39VDF1N" hidden="1">#REF!</definedName>
    <definedName name="BExZTT6J3X0TOX0ZY6YPLUVMCW9X" hidden="1">#REF!</definedName>
    <definedName name="BExZTW6ECBRA0BBITWBQ8R93RMCL" hidden="1">#REF!</definedName>
    <definedName name="BExZU2BHYAOKSCBM3C5014ZF6IXS" hidden="1">#REF!</definedName>
    <definedName name="BExZU2RMJTXOCS0ROPMYPE6WTD87" hidden="1">#REF!</definedName>
    <definedName name="BExZUBRAHA9DNEGONEZEB2TDVFC2" hidden="1">#REF!</definedName>
    <definedName name="BExZUF7G8FENTJKH9R1XUWXM6CWD" hidden="1">#REF!</definedName>
    <definedName name="BExZUNARUJBIZ08VCAV3GEVBIR3D" hidden="1">#REF!</definedName>
    <definedName name="BExZUSZT5496UMBP4LFSLTR1GVEW" hidden="1">#REF!</definedName>
    <definedName name="BExZUT54340I38GVCV79EL116WR0" hidden="1">#REF!</definedName>
    <definedName name="BExZUXC66MK2SXPXCLD8ZSU0BMTY" hidden="1">#REF!</definedName>
    <definedName name="BExZUYDULCX65H9OZ9JHPBNKF3MI" hidden="1">#REF!</definedName>
    <definedName name="BExZV2QD5ZDK3AGDRULLA7JB46C3" hidden="1">#REF!</definedName>
    <definedName name="BExZVBQ29OM0V8XAL3HL0JIM0MMU" hidden="1">#REF!</definedName>
    <definedName name="BExZVKV2XCPCINW1KP8Q1FI6KDNG" hidden="1">#REF!</definedName>
    <definedName name="BExZVLM4T9ORS4ZWHME46U4Q103C" hidden="1">#REF!</definedName>
    <definedName name="BExZVM7OZWPPRH5YQW50EYMMIW1A" hidden="1">#REF!</definedName>
    <definedName name="BExZVMYK7BAH6AGIAEXBE1NXDZ5Z" hidden="1">#REF!</definedName>
    <definedName name="BExZVPYGX2C5OSHMZ6F0KBKZ6B1S" hidden="1">#REF!</definedName>
    <definedName name="BExZW3LHTS7PFBNTYM95N8J5AFYQ" hidden="1">#REF!</definedName>
    <definedName name="BExZW472V5ADKCFHIKAJ6D4R8MU4" hidden="1">#REF!</definedName>
    <definedName name="BExZW5UARC8W9AQNLJX2I5WQWS5F" hidden="1">#REF!</definedName>
    <definedName name="BExZW7HRGN6A9YS41KI2B2UUMJ7X" hidden="1">#REF!</definedName>
    <definedName name="BExZW8ZPNV43UXGOT98FDNIBQHZY" hidden="1">#REF!</definedName>
    <definedName name="BExZWKZ5N3RDXU8MZ8HQVYYD8O0F" hidden="1">#REF!</definedName>
    <definedName name="BExZWMBRUCPO6F4QT5FNX8JRFL7V" hidden="1">#REF!</definedName>
    <definedName name="BExZWQO5171HT1OZ6D6JZBHEW4JG" hidden="1">#REF!</definedName>
    <definedName name="BExZWSMC9T48W74GFGQCIUJ8ZPP3" hidden="1">#REF!</definedName>
    <definedName name="BExZWUF2V4HY3HI8JN9ZVPRWK1H3" hidden="1">#REF!</definedName>
    <definedName name="BExZWX45URTK9KYDJHEXL1OTZ833" hidden="1">#REF!</definedName>
    <definedName name="BExZX0EWQEZO86WDAD9A4EAEZ012" hidden="1">#REF!</definedName>
    <definedName name="BExZX2T6ZT2DZLYSDJJBPVIT5OK2" hidden="1">#REF!</definedName>
    <definedName name="BExZXOJDELULNLEH7WG0OYJT0NJ4" hidden="1">#REF!</definedName>
    <definedName name="BExZXOOTRNUK8LGEAZ8ZCFW9KXQ1" hidden="1">#REF!</definedName>
    <definedName name="BExZXT6JOXNKEDU23DKL8XZAJZIH" hidden="1">#REF!</definedName>
    <definedName name="BExZXUTYW1HWEEZ1LIX4OQWC7HL1" hidden="1">#REF!</definedName>
    <definedName name="BExZXY4NKQL9QD76YMQJ15U1C2G8" hidden="1">#REF!</definedName>
    <definedName name="BExZXYQ7U5G08FQGUIGYT14QCBOF" hidden="1">#REF!</definedName>
    <definedName name="BExZY02V77YJBMODJSWZOYCMPS5X" hidden="1">#REF!</definedName>
    <definedName name="BExZY3DEOYNIHRV56IY5LJXZK8RU" hidden="1">#REF!</definedName>
    <definedName name="BExZY49QRZIR6CA41LFA9LM6EULU" hidden="1">#REF!</definedName>
    <definedName name="BExZYTG2G7W27YATTETFDDCZ0C4U" hidden="1">#REF!</definedName>
    <definedName name="BExZYYOZMC36ROQDWLR5Z17WKHCR" hidden="1">#REF!</definedName>
    <definedName name="BExZZ2FQA9A8C7CJKMEFQ9VPSLCE" hidden="1">#REF!</definedName>
    <definedName name="BExZZ7ZGXIMA3OVYAWY3YQSK64LF" hidden="1">#REF!</definedName>
    <definedName name="BExZZ8FKEIFG203MU6SEJ69MINCD" hidden="1">#REF!</definedName>
    <definedName name="BExZZCHAVHW8C2H649KRGVQ0WVRT" hidden="1">#REF!</definedName>
    <definedName name="BExZZTK54OTLF2YB68BHGOS27GEN" hidden="1">#REF!</definedName>
    <definedName name="BExZZXB3JQQG4SIZS4MRU6NNW7HI" hidden="1">#REF!</definedName>
    <definedName name="BExZZZEMIIFKMLLV4DJKX5TB9R5V" hidden="1">#REF!</definedName>
    <definedName name="BL" localSheetId="5" hidden="1">{#N/A,#N/A,FALSE,"Cover Sheet";"Use of Equipment",#N/A,FALSE,"Area C";"Equipment Hours",#N/A,FALSE,"All";"Summary",#N/A,FALSE,"All"}</definedName>
    <definedName name="BL" hidden="1">{#N/A,#N/A,FALSE,"Cover Sheet";"Use of Equipment",#N/A,FALSE,"Area C";"Equipment Hours",#N/A,FALSE,"All";"Summary",#N/A,FALSE,"All"}</definedName>
    <definedName name="blet" localSheetId="5" hidden="1">{#N/A,#N/A,FALSE,"Cover Sheet";"Use of Equipment",#N/A,FALSE,"Area C";"Equipment Hours",#N/A,FALSE,"All";"Summary",#N/A,FALSE,"All"}</definedName>
    <definedName name="blet" hidden="1">{#N/A,#N/A,FALSE,"Cover Sheet";"Use of Equipment",#N/A,FALSE,"Area C";"Equipment Hours",#N/A,FALSE,"All";"Summary",#N/A,FALSE,"All"}</definedName>
    <definedName name="bleth" localSheetId="5" hidden="1">{#N/A,#N/A,FALSE,"Cover Sheet";"Use of Equipment",#N/A,FALSE,"Area C";"Equipment Hours",#N/A,FALSE,"All";"Summary",#N/A,FALSE,"All"}</definedName>
    <definedName name="bleth" hidden="1">{#N/A,#N/A,FALSE,"Cover Sheet";"Use of Equipment",#N/A,FALSE,"Area C";"Equipment Hours",#N/A,FALSE,"All";"Summary",#N/A,FALSE,"All"}</definedName>
    <definedName name="Bum" hidden="1">#REF!</definedName>
    <definedName name="DELETE01" localSheetId="5" hidden="1">{#N/A,#N/A,FALSE,"Coversheet";#N/A,#N/A,FALSE,"QA"}</definedName>
    <definedName name="DELETE01" hidden="1">{#N/A,#N/A,FALSE,"Coversheet";#N/A,#N/A,FALSE,"QA"}</definedName>
    <definedName name="DELETE02" localSheetId="5" hidden="1">{#N/A,#N/A,FALSE,"Schedule F";#N/A,#N/A,FALSE,"Schedule G"}</definedName>
    <definedName name="DELETE02" hidden="1">{#N/A,#N/A,FALSE,"Schedule F";#N/A,#N/A,FALSE,"Schedule G"}</definedName>
    <definedName name="Delete06" localSheetId="5" hidden="1">{#N/A,#N/A,FALSE,"Coversheet";#N/A,#N/A,FALSE,"QA"}</definedName>
    <definedName name="Delete06" hidden="1">{#N/A,#N/A,FALSE,"Coversheet";#N/A,#N/A,FALSE,"QA"}</definedName>
    <definedName name="Delete09" localSheetId="5" hidden="1">{#N/A,#N/A,FALSE,"Coversheet";#N/A,#N/A,FALSE,"QA"}</definedName>
    <definedName name="Delete09" hidden="1">{#N/A,#N/A,FALSE,"Coversheet";#N/A,#N/A,FALSE,"QA"}</definedName>
    <definedName name="Delete1" localSheetId="5" hidden="1">{#N/A,#N/A,FALSE,"Coversheet";#N/A,#N/A,FALSE,"QA"}</definedName>
    <definedName name="Delete1" hidden="1">{#N/A,#N/A,FALSE,"Coversheet";#N/A,#N/A,FALSE,"QA"}</definedName>
    <definedName name="Delete10" localSheetId="5" hidden="1">{#N/A,#N/A,FALSE,"Schedule F";#N/A,#N/A,FALSE,"Schedule G"}</definedName>
    <definedName name="Delete10" hidden="1">{#N/A,#N/A,FALSE,"Schedule F";#N/A,#N/A,FALSE,"Schedule G"}</definedName>
    <definedName name="Delete21" localSheetId="5" hidden="1">{#N/A,#N/A,FALSE,"Coversheet";#N/A,#N/A,FALSE,"QA"}</definedName>
    <definedName name="Delete21" hidden="1">{#N/A,#N/A,FALSE,"Coversheet";#N/A,#N/A,FALSE,"QA"}</definedName>
    <definedName name="df" localSheetId="5" hidden="1">{#N/A,#N/A,FALSE,"CESTSUM";#N/A,#N/A,FALSE,"est sum A";#N/A,#N/A,FALSE,"est detail A"}</definedName>
    <definedName name="df" hidden="1">{#N/A,#N/A,FALSE,"CESTSUM";#N/A,#N/A,FALSE,"est sum A";#N/A,#N/A,FALSE,"est detail A"}</definedName>
    <definedName name="DFIT" localSheetId="5" hidden="1">{#N/A,#N/A,FALSE,"Coversheet";#N/A,#N/A,FALSE,"QA"}</definedName>
    <definedName name="DFIT" hidden="1">{#N/A,#N/A,FALSE,"Coversheet";#N/A,#N/A,FALSE,"QA"}</definedName>
    <definedName name="ee" localSheetId="5" hidden="1">{#N/A,#N/A,FALSE,"Month ";#N/A,#N/A,FALSE,"YTD";#N/A,#N/A,FALSE,"12 mo ended"}</definedName>
    <definedName name="ee" hidden="1">{#N/A,#N/A,FALSE,"Month ";#N/A,#N/A,FALSE,"YTD";#N/A,#N/A,FALSE,"12 mo ended"}</definedName>
    <definedName name="error" localSheetId="5" hidden="1">{#N/A,#N/A,FALSE,"Coversheet";#N/A,#N/A,FALSE,"QA"}</definedName>
    <definedName name="error" hidden="1">{#N/A,#N/A,FALSE,"Coversheet";#N/A,#N/A,FALSE,"QA"}</definedName>
    <definedName name="Estimate" localSheetId="5" hidden="1">{#N/A,#N/A,FALSE,"Summ";#N/A,#N/A,FALSE,"General"}</definedName>
    <definedName name="Estimate" hidden="1">{#N/A,#N/A,FALSE,"Summ";#N/A,#N/A,FALSE,"General"}</definedName>
    <definedName name="ex" localSheetId="5" hidden="1">{#N/A,#N/A,FALSE,"Summ";#N/A,#N/A,FALSE,"General"}</definedName>
    <definedName name="ex" hidden="1">{#N/A,#N/A,FALSE,"Summ";#N/A,#N/A,FALSE,"General"}</definedName>
    <definedName name="fdasfdas" localSheetId="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fdasfdsa" localSheetId="5" hidden="1">{#N/A,#N/A,FALSE,"Month ";#N/A,#N/A,FALSE,"YTD";#N/A,#N/A,FALSE,"12 mo ended"}</definedName>
    <definedName name="fdsafdasfdsa" hidden="1">{#N/A,#N/A,FALSE,"Month ";#N/A,#N/A,FALSE,"YTD";#N/A,#N/A,FALSE,"12 mo ended"}</definedName>
    <definedName name="ffff" localSheetId="5" hidden="1">{#N/A,#N/A,FALSE,"Coversheet";#N/A,#N/A,FALSE,"QA"}</definedName>
    <definedName name="ffff" hidden="1">{#N/A,#N/A,FALSE,"Coversheet";#N/A,#N/A,FALSE,"QA"}</definedName>
    <definedName name="fffgf" localSheetId="5" hidden="1">{#N/A,#N/A,FALSE,"Coversheet";#N/A,#N/A,FALSE,"QA"}</definedName>
    <definedName name="fffgf" hidden="1">{#N/A,#N/A,FALSE,"Coversheet";#N/A,#N/A,FALSE,"QA"}</definedName>
    <definedName name="gary" localSheetId="5" hidden="1">{#N/A,#N/A,FALSE,"Cover Sheet";"Use of Equipment",#N/A,FALSE,"Area C";"Equipment Hours",#N/A,FALSE,"All";"Summary",#N/A,FALSE,"All"}</definedName>
    <definedName name="gary" hidden="1">{#N/A,#N/A,FALSE,"Cover Sheet";"Use of Equipment",#N/A,FALSE,"Area C";"Equipment Hours",#N/A,FALSE,"All";"Summary",#N/A,FALSE,"All"}</definedName>
    <definedName name="helllo" localSheetId="5" hidden="1">{#N/A,#N/A,FALSE,"Pg 6b CustCount_Gas";#N/A,#N/A,FALSE,"QA";#N/A,#N/A,FALSE,"Report";#N/A,#N/A,FALSE,"forecast"}</definedName>
    <definedName name="helllo" hidden="1">{#N/A,#N/A,FALSE,"Pg 6b CustCount_Gas";#N/A,#N/A,FALSE,"QA";#N/A,#N/A,FALSE,"Report";#N/A,#N/A,FALSE,"forecast"}</definedName>
    <definedName name="Hello" localSheetId="5" hidden="1">{#N/A,#N/A,FALSE,"Pg 6a CustCount_Electric";#N/A,#N/A,FALSE,"QA";"monthly",#N/A,FALSE,"Elect_Cust#Avg";"Year To Date",#N/A,FALSE,"Elect_Cust#Avg";"Rollling 12 months ended",#N/A,FALSE,"Elect_Cust#Avg";"Budget Month",#N/A,FALSE,"Electric";"Budget YTD",#N/A,FALSE,"Electric";"Budget 12 months",#N/A,FALSE,"Electric"}</definedName>
    <definedName name="Hello" hidden="1">{#N/A,#N/A,FALSE,"Pg 6a CustCount_Electric";#N/A,#N/A,FALSE,"QA";"monthly",#N/A,FALSE,"Elect_Cust#Avg";"Year To Date",#N/A,FALSE,"Elect_Cust#Avg";"Rollling 12 months ended",#N/A,FALSE,"Elect_Cust#Avg";"Budget Month",#N/A,FALSE,"Electric";"Budget YTD",#N/A,FALSE,"Electric";"Budget 12 months",#N/A,FALSE,"Electric"}</definedName>
    <definedName name="HELP" localSheetId="5" hidden="1">{#N/A,#N/A,FALSE,"Coversheet";#N/A,#N/A,FALSE,"QA"}</definedName>
    <definedName name="HELP" hidden="1">{#N/A,#N/A,FALSE,"Coversheet";#N/A,#N/A,FALSE,"QA"}</definedName>
    <definedName name="income_satement_ytd" localSheetId="5" hidden="1">{#N/A,#N/A,FALSE,"monthly";#N/A,#N/A,FALSE,"year to date";#N/A,#N/A,FALSE,"12_months_IS";#N/A,#N/A,FALSE,"balance sheet";#N/A,#N/A,FALSE,"op_revenues_12m";#N/A,#N/A,FALSE,"op_revenues_ytd";#N/A,#N/A,FALSE,"op_revenues_cm"}</definedName>
    <definedName name="income_satement_ytd" hidden="1">{#N/A,#N/A,FALSE,"monthly";#N/A,#N/A,FALSE,"year to date";#N/A,#N/A,FALSE,"12_months_IS";#N/A,#N/A,FALSE,"balance sheet";#N/A,#N/A,FALSE,"op_revenues_12m";#N/A,#N/A,FALSE,"op_revenues_ytd";#N/A,#N/A,FALSE,"op_revenues_cm"}</definedName>
    <definedName name="ISytd" localSheetId="5" hidden="1">{#N/A,#N/A,FALSE,"monthly";#N/A,#N/A,FALSE,"year to date";#N/A,#N/A,FALSE,"12_months_IS";#N/A,#N/A,FALSE,"balance sheet";#N/A,#N/A,FALSE,"op_revenues_12m";#N/A,#N/A,FALSE,"op_revenues_ytd";#N/A,#N/A,FALSE,"op_revenues_cm"}</definedName>
    <definedName name="ISytd" hidden="1">{#N/A,#N/A,FALSE,"monthly";#N/A,#N/A,FALSE,"year to date";#N/A,#N/A,FALSE,"12_months_IS";#N/A,#N/A,FALSE,"balance sheet";#N/A,#N/A,FALSE,"op_revenues_12m";#N/A,#N/A,FALSE,"op_revenues_ytd";#N/A,#N/A,FALSE,"op_revenues_cm"}</definedName>
    <definedName name="Jane" localSheetId="5" hidden="1">{#N/A,#N/A,FALSE,"Expenditures";#N/A,#N/A,FALSE,"Property Placed In-Service";#N/A,#N/A,FALSE,"Removals";#N/A,#N/A,FALSE,"Retirements";#N/A,#N/A,FALSE,"CWIP Balances";#N/A,#N/A,FALSE,"CWIP_Expend_Ratios";#N/A,#N/A,FALSE,"CWIP_Yr_End"}</definedName>
    <definedName name="Jane" hidden="1">{#N/A,#N/A,FALSE,"Expenditures";#N/A,#N/A,FALSE,"Property Placed In-Service";#N/A,#N/A,FALSE,"Removals";#N/A,#N/A,FALSE,"Retirements";#N/A,#N/A,FALSE,"CWIP Balances";#N/A,#N/A,FALSE,"CWIP_Expend_Ratios";#N/A,#N/A,FALSE,"CWIP_Yr_End"}</definedName>
    <definedName name="jfkljsdkljiejgr" localSheetId="5" hidden="1">{#N/A,#N/A,FALSE,"Summ";#N/A,#N/A,FALSE,"General"}</definedName>
    <definedName name="jfkljsdkljiejgr" hidden="1">{#N/A,#N/A,FALSE,"Summ";#N/A,#N/A,FALSE,"General"}</definedName>
    <definedName name="k" localSheetId="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ookup" localSheetId="5" hidden="1">{#N/A,#N/A,FALSE,"Coversheet";#N/A,#N/A,FALSE,"QA"}</definedName>
    <definedName name="lookup" hidden="1">{#N/A,#N/A,FALSE,"Coversheet";#N/A,#N/A,FALSE,"QA"}</definedName>
    <definedName name="Miller" localSheetId="5" hidden="1">{#N/A,#N/A,FALSE,"Expenditures";#N/A,#N/A,FALSE,"Property Placed In-Service";#N/A,#N/A,FALSE,"CWIP Balances"}</definedName>
    <definedName name="Miller" hidden="1">{#N/A,#N/A,FALSE,"Expenditures";#N/A,#N/A,FALSE,"Property Placed In-Service";#N/A,#N/A,FALSE,"CWIP Balances"}</definedName>
    <definedName name="new" localSheetId="5" hidden="1">{#N/A,#N/A,FALSE,"Summ";#N/A,#N/A,FALSE,"General"}</definedName>
    <definedName name="new" hidden="1">{#N/A,#N/A,FALSE,"Summ";#N/A,#N/A,FALSE,"General"}</definedName>
    <definedName name="NOYT" localSheetId="5" hidden="1">{#N/A,#N/A,FALSE,"Cover Sheet";"Use of Equipment",#N/A,FALSE,"Area C";"Equipment Hours",#N/A,FALSE,"All";"Summary",#N/A,FALSE,"All"}</definedName>
    <definedName name="NOYT" hidden="1">{#N/A,#N/A,FALSE,"Cover Sheet";"Use of Equipment",#N/A,FALSE,"Area C";"Equipment Hours",#N/A,FALSE,"All";"Summary",#N/A,FALSE,"All"}</definedName>
    <definedName name="p" localSheetId="5" hidden="1">{#N/A,#N/A,FALSE,"Pg 6a CustCount_Electric";#N/A,#N/A,FALSE,"QA";"monthly",#N/A,FALSE,"Elect_Cust#Avg";"Year To Date",#N/A,FALSE,"Elect_Cust#Avg";"Rollling 12 months ended",#N/A,FALSE,"Elect_Cust#Avg";"Budget Month",#N/A,FALSE,"Electric";"Budget YTD",#N/A,FALSE,"Electric";"Budget 12 months",#N/A,FALSE,"Electric"}</definedName>
    <definedName name="p" hidden="1">{#N/A,#N/A,FALSE,"Pg 6a CustCount_Electric";#N/A,#N/A,FALSE,"QA";"monthly",#N/A,FALSE,"Elect_Cust#Avg";"Year To Date",#N/A,FALSE,"Elect_Cust#Avg";"Rollling 12 months ended",#N/A,FALSE,"Elect_Cust#Avg";"Budget Month",#N/A,FALSE,"Electric";"Budget YTD",#N/A,FALSE,"Electric";"Budget 12 months",#N/A,FALSE,"Electric"}</definedName>
    <definedName name="q" localSheetId="5" hidden="1">{#N/A,#N/A,FALSE,"Coversheet";#N/A,#N/A,FALSE,"QA"}</definedName>
    <definedName name="q" hidden="1">{#N/A,#N/A,FALSE,"Coversheet";#N/A,#N/A,FALSE,"QA"}</definedName>
    <definedName name="qqq" localSheetId="5" hidden="1">{#N/A,#N/A,FALSE,"schA"}</definedName>
    <definedName name="qqq" hidden="1">{#N/A,#N/A,FALSE,"schA"}</definedName>
    <definedName name="rec_weco_gl_contract_aug99" localSheetId="5"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rec_weco_gl_contract_aug99"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SAPCrosstab1">[7]OOR!$A$8:$E$52</definedName>
    <definedName name="SAPCrosstab2">[7]OOE!$A$9:$E$35</definedName>
    <definedName name="sdlfhsdlhfkl" localSheetId="5" hidden="1">{#N/A,#N/A,FALSE,"Summ";#N/A,#N/A,FALSE,"General"}</definedName>
    <definedName name="sdlfhsdlhfkl" hidden="1">{#N/A,#N/A,FALSE,"Summ";#N/A,#N/A,FALSE,"General"}</definedName>
    <definedName name="seven" localSheetId="5" hidden="1">{#N/A,#N/A,FALSE,"CRPT";#N/A,#N/A,FALSE,"TREND";#N/A,#N/A,FALSE,"%Curve"}</definedName>
    <definedName name="seven" hidden="1">{#N/A,#N/A,FALSE,"CRPT";#N/A,#N/A,FALSE,"TREND";#N/A,#N/A,FALSE,"%Curve"}</definedName>
    <definedName name="six" localSheetId="5" hidden="1">{#N/A,#N/A,FALSE,"Drill Sites";"WP 212",#N/A,FALSE,"MWAG EOR";"WP 213",#N/A,FALSE,"MWAG EOR";#N/A,#N/A,FALSE,"Misc. Facility";#N/A,#N/A,FALSE,"WWTP"}</definedName>
    <definedName name="six" hidden="1">{#N/A,#N/A,FALSE,"Drill Sites";"WP 212",#N/A,FALSE,"MWAG EOR";"WP 213",#N/A,FALSE,"MWAG EOR";#N/A,#N/A,FALSE,"Misc. Facility";#N/A,#N/A,FALSE,"WWTP"}</definedName>
    <definedName name="sue" localSheetId="5" hidden="1">{#N/A,#N/A,FALSE,"Cover Sheet";"Use of Equipment",#N/A,FALSE,"Area C";"Equipment Hours",#N/A,FALSE,"All";"Summary",#N/A,FALSE,"All"}</definedName>
    <definedName name="sue" hidden="1">{#N/A,#N/A,FALSE,"Cover Sheet";"Use of Equipment",#N/A,FALSE,"Area C";"Equipment Hours",#N/A,FALSE,"All";"Summary",#N/A,FALSE,"All"}</definedName>
    <definedName name="susan" localSheetId="5" hidden="1">{#N/A,#N/A,FALSE,"Cover Sheet";"Use of Equipment",#N/A,FALSE,"Area C";"Equipment Hours",#N/A,FALSE,"All";"Summary",#N/A,FALSE,"All"}</definedName>
    <definedName name="susan" hidden="1">{#N/A,#N/A,FALSE,"Cover Sheet";"Use of Equipment",#N/A,FALSE,"Area C";"Equipment Hours",#N/A,FALSE,"All";"Summary",#N/A,FALSE,"All"}</definedName>
    <definedName name="t" localSheetId="5" hidden="1">{#N/A,#N/A,FALSE,"CESTSUM";#N/A,#N/A,FALSE,"est sum A";#N/A,#N/A,FALSE,"est detail A"}</definedName>
    <definedName name="t" hidden="1">{#N/A,#N/A,FALSE,"CESTSUM";#N/A,#N/A,FALSE,"est sum A";#N/A,#N/A,FALSE,"est detail A"}</definedName>
    <definedName name="tem" localSheetId="5" hidden="1">{#N/A,#N/A,FALSE,"Summ";#N/A,#N/A,FALSE,"General"}</definedName>
    <definedName name="tem" hidden="1">{#N/A,#N/A,FALSE,"Summ";#N/A,#N/A,FALSE,"General"}</definedName>
    <definedName name="TEMP" localSheetId="5" hidden="1">{#N/A,#N/A,FALSE,"Summ";#N/A,#N/A,FALSE,"General"}</definedName>
    <definedName name="TEMP" hidden="1">{#N/A,#N/A,FALSE,"Summ";#N/A,#N/A,FALSE,"General"}</definedName>
    <definedName name="Temp1" localSheetId="5" hidden="1">{#N/A,#N/A,FALSE,"CESTSUM";#N/A,#N/A,FALSE,"est sum A";#N/A,#N/A,FALSE,"est detail A"}</definedName>
    <definedName name="Temp1" hidden="1">{#N/A,#N/A,FALSE,"CESTSUM";#N/A,#N/A,FALSE,"est sum A";#N/A,#N/A,FALSE,"est detail A"}</definedName>
    <definedName name="temp2" localSheetId="5" hidden="1">{#N/A,#N/A,FALSE,"CESTSUM";#N/A,#N/A,FALSE,"est sum A";#N/A,#N/A,FALSE,"est detail A"}</definedName>
    <definedName name="temp2" hidden="1">{#N/A,#N/A,FALSE,"CESTSUM";#N/A,#N/A,FALSE,"est sum A";#N/A,#N/A,FALSE,"est detail A"}</definedName>
    <definedName name="tr" localSheetId="5" hidden="1">{#N/A,#N/A,FALSE,"CESTSUM";#N/A,#N/A,FALSE,"est sum A";#N/A,#N/A,FALSE,"est detail A"}</definedName>
    <definedName name="tr" hidden="1">{#N/A,#N/A,FALSE,"CESTSUM";#N/A,#N/A,FALSE,"est sum A";#N/A,#N/A,FALSE,"est detail A"}</definedName>
    <definedName name="Transfer" hidden="1">#REF!</definedName>
    <definedName name="Transfers" hidden="1">#REF!</definedName>
    <definedName name="u" localSheetId="5" hidden="1">{#N/A,#N/A,FALSE,"Summ";#N/A,#N/A,FALSE,"General"}</definedName>
    <definedName name="u" hidden="1">{#N/A,#N/A,FALSE,"Summ";#N/A,#N/A,FALSE,"General"}</definedName>
    <definedName name="v" localSheetId="5" hidden="1">{#N/A,#N/A,FALSE,"Coversheet";#N/A,#N/A,FALSE,"QA"}</definedName>
    <definedName name="v" hidden="1">{#N/A,#N/A,FALSE,"Coversheet";#N/A,#N/A,FALSE,"QA"}</definedName>
    <definedName name="Value" localSheetId="5" hidden="1">{#N/A,#N/A,FALSE,"Summ";#N/A,#N/A,FALSE,"General"}</definedName>
    <definedName name="Value" hidden="1">{#N/A,#N/A,FALSE,"Summ";#N/A,#N/A,FALSE,"General"}</definedName>
    <definedName name="w" localSheetId="5" hidden="1">{#N/A,#N/A,FALSE,"Schedule F";#N/A,#N/A,FALSE,"Schedule G"}</definedName>
    <definedName name="w" hidden="1">{#N/A,#N/A,FALSE,"Schedule F";#N/A,#N/A,FALSE,"Schedule G"}</definedName>
    <definedName name="we" localSheetId="5" hidden="1">{#N/A,#N/A,FALSE,"Pg 6b CustCount_Gas";#N/A,#N/A,FALSE,"QA";#N/A,#N/A,FALSE,"Report";#N/A,#N/A,FALSE,"forecast"}</definedName>
    <definedName name="we" hidden="1">{#N/A,#N/A,FALSE,"Pg 6b CustCount_Gas";#N/A,#N/A,FALSE,"QA";#N/A,#N/A,FALSE,"Report";#N/A,#N/A,FALSE,"forecast"}</definedName>
    <definedName name="WH" localSheetId="5" hidden="1">{#N/A,#N/A,FALSE,"Coversheet";#N/A,#N/A,FALSE,"QA"}</definedName>
    <definedName name="WH" hidden="1">{#N/A,#N/A,FALSE,"Coversheet";#N/A,#N/A,FALSE,"QA"}</definedName>
    <definedName name="wrn.1._.Bi._.Monthly._.CR." localSheetId="5" hidden="1">{#N/A,#N/A,FALSE,"Drill Sites";"WP 212",#N/A,FALSE,"MWAG EOR";"WP 213",#N/A,FALSE,"MWAG EOR";#N/A,#N/A,FALSE,"Misc. Facility";#N/A,#N/A,FALSE,"WWTP"}</definedName>
    <definedName name="wrn.1._.Bi._.Monthly._.CR." hidden="1">{#N/A,#N/A,FALSE,"Drill Sites";"WP 212",#N/A,FALSE,"MWAG EOR";"WP 213",#N/A,FALSE,"MWAG EOR";#N/A,#N/A,FALSE,"Misc. Facility";#N/A,#N/A,FALSE,"WWTP"}</definedName>
    <definedName name="wrn.10_day._.Package." localSheetId="5" hidden="1">{#N/A,#N/A,FALSE,"Balance_Sheet";#N/A,#N/A,FALSE,"income_statement_monthly";#N/A,#N/A,FALSE,"income_statement_Quarter";#N/A,#N/A,FALSE,"income_statement_ytd";#N/A,#N/A,FALSE,"income_statement_12Months"}</definedName>
    <definedName name="wrn.10_day._.Package." hidden="1">{#N/A,#N/A,FALSE,"Balance_Sheet";#N/A,#N/A,FALSE,"income_statement_monthly";#N/A,#N/A,FALSE,"income_statement_Quarter";#N/A,#N/A,FALSE,"income_statement_ytd";#N/A,#N/A,FALSE,"income_statement_12Months"}</definedName>
    <definedName name="wrn.AAI." localSheetId="5" hidden="1">{#N/A,#N/A,FALSE,"CRPT";#N/A,#N/A,FALSE,"TREND";#N/A,#N/A,FALSE,"%Curve"}</definedName>
    <definedName name="wrn.AAI." hidden="1">{#N/A,#N/A,FALSE,"CRPT";#N/A,#N/A,FALSE,"TREND";#N/A,#N/A,FALSE,"%Curve"}</definedName>
    <definedName name="wrn.AAI._.Report." localSheetId="5" hidden="1">{#N/A,#N/A,FALSE,"CRPT";#N/A,#N/A,FALSE,"TREND";#N/A,#N/A,FALSE,"% CURVE"}</definedName>
    <definedName name="wrn.AAI._.Report." hidden="1">{#N/A,#N/A,FALSE,"CRPT";#N/A,#N/A,FALSE,"TREND";#N/A,#N/A,FALSE,"% CURVE"}</definedName>
    <definedName name="wrn.Annual._.Cost._.Adjustment." localSheetId="5"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wrn.Annual._.Cost._.Adjustment." hidden="1">{#N/A,#N/A,FALSE,"Cost Adjustment";#N/A,#N/A,FALSE,"A &amp; G Annual";#N/A,#N/A,FALSE,"Tons";#N/A,#N/A,FALSE,"Fringe Benefit Loading";#N/A,#N/A,FALSE,"Permit, Bond and Rec. Costs";"Annual Shift Diff",#N/A,FALSE,"Cover Pages (SD)";#N/A,#N/A,FALSE,"Shift Differential (SD)";#N/A,#N/A,FALSE,"Reconciliation (SL)";#N/A,#N/A,FALSE,"Salary (SL)";#N/A,#N/A,FALSE,"Wksht (ER)"}</definedName>
    <definedName name="wrn.Annual._.Productivity._.Calc." localSheetId="5" hidden="1">{#N/A,#N/A,FALSE,"Summary (PC)";#N/A,#N/A,FALSE,"Production (PC)";#N/A,#N/A,FALSE,"Adj Hour Wksht (PC)";#N/A,#N/A,FALSE,"605&amp;606 Hrs (PC)";#N/A,#N/A,FALSE,"Rept Interval (PC)";#N/A,#N/A,FALSE,"Sum Prod (PC)";#N/A,#N/A,FALSE,"Rec. Wksht (PC)";#N/A,#N/A,FALSE,"Loc 13 Allocation (PC)"}</definedName>
    <definedName name="wrn.Annual._.Productivity._.Calc." hidden="1">{#N/A,#N/A,FALSE,"Summary (PC)";#N/A,#N/A,FALSE,"Production (PC)";#N/A,#N/A,FALSE,"Adj Hour Wksht (PC)";#N/A,#N/A,FALSE,"605&amp;606 Hrs (PC)";#N/A,#N/A,FALSE,"Rept Interval (PC)";#N/A,#N/A,FALSE,"Sum Prod (PC)";#N/A,#N/A,FALSE,"Rec. Wksht (PC)";#N/A,#N/A,FALSE,"Loc 13 Allocation (PC)"}</definedName>
    <definedName name="wrn.Anvil." localSheetId="5" hidden="1">{#N/A,#N/A,FALSE,"CRPT";#N/A,#N/A,FALSE,"PCS ";#N/A,#N/A,FALSE,"TREND";#N/A,#N/A,FALSE,"% CURVE";#N/A,#N/A,FALSE,"FWICALC";#N/A,#N/A,FALSE,"CONTINGENCY";#N/A,#N/A,FALSE,"7616 Fab";#N/A,#N/A,FALSE,"7616 NSK"}</definedName>
    <definedName name="wrn.Anvil." hidden="1">{#N/A,#N/A,FALSE,"CRPT";#N/A,#N/A,FALSE,"PCS ";#N/A,#N/A,FALSE,"TREND";#N/A,#N/A,FALSE,"% CURVE";#N/A,#N/A,FALSE,"FWICALC";#N/A,#N/A,FALSE,"CONTINGENCY";#N/A,#N/A,FALSE,"7616 Fab";#N/A,#N/A,FALSE,"7616 NSK"}</definedName>
    <definedName name="wrn.AREA._.INCOME." localSheetId="5" hidden="1">{"SUMMARY",#N/A,FALSE,"TENYEAR";"YEAR2000",#N/A,FALSE,"TENYEAR";"YEAR2001",#N/A,FALSE,"TENYEAR";"YEAR2002",#N/A,FALSE,"TENYEAR";"YEAR2003",#N/A,FALSE,"TENYEAR";"YEAR2004",#N/A,FALSE,"TENYEAR";"YEAR2005",#N/A,FALSE,"TENYEAR";"YEAR96",#N/A,FALSE,"TENYEAR";"YEAR97",#N/A,FALSE,"TENYEAR";"YEAR98",#N/A,FALSE,"TENYEAR";"YEAR99",#N/A,FALSE,"TENYEAR"}</definedName>
    <definedName name="wrn.AREA._.INCOME." hidden="1">{"SUMMARY",#N/A,FALSE,"TENYEAR";"YEAR2000",#N/A,FALSE,"TENYEAR";"YEAR2001",#N/A,FALSE,"TENYEAR";"YEAR2002",#N/A,FALSE,"TENYEAR";"YEAR2003",#N/A,FALSE,"TENYEAR";"YEAR2004",#N/A,FALSE,"TENYEAR";"YEAR2005",#N/A,FALSE,"TENYEAR";"YEAR96",#N/A,FALSE,"TENYEAR";"YEAR97",#N/A,FALSE,"TENYEAR";"YEAR98",#N/A,FALSE,"TENYEAR";"YEAR99",#N/A,FALSE,"TENYEAR"}</definedName>
    <definedName name="wrn.Budget._.Model." localSheetId="5"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_1" localSheetId="5"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Budget._.Model._1"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wrn.Cost._.Adjustment." localSheetId="5" hidden="1">{#N/A,#N/A,FALSE,"Cost Adjustment "}</definedName>
    <definedName name="wrn.Cost._.Adjustment." hidden="1">{#N/A,#N/A,FALSE,"Cost Adjustment "}</definedName>
    <definedName name="wrn.Customer._.Counts._.Electric." localSheetId="5"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localSheetId="5" hidden="1">{#N/A,#N/A,FALSE,"Pg 6b CustCount_Gas";#N/A,#N/A,FALSE,"QA";#N/A,#N/A,FALSE,"Report";#N/A,#N/A,FALSE,"forecast"}</definedName>
    <definedName name="wrn.Customer._.Counts._.Gas." hidden="1">{#N/A,#N/A,FALSE,"Pg 6b CustCount_Gas";#N/A,#N/A,FALSE,"QA";#N/A,#N/A,FALSE,"Report";#N/A,#N/A,FALSE,"forecast"}</definedName>
    <definedName name="wrn.Depreciation." localSheetId="5" hidden="1">{#N/A,#N/A,TRUE,"Depreciation Summary";#N/A,#N/A,TRUE,"18, 21 &amp; 22 Depreciation";#N/A,#N/A,TRUE,"11 &amp; 12 Depreciation"}</definedName>
    <definedName name="wrn.Depreciation." hidden="1">{#N/A,#N/A,TRUE,"Depreciation Summary";#N/A,#N/A,TRUE,"18, 21 &amp; 22 Depreciation";#N/A,#N/A,TRUE,"11 &amp; 12 Depreciation"}</definedName>
    <definedName name="wrn.ECR." localSheetId="5" hidden="1">{#N/A,#N/A,FALSE,"schA"}</definedName>
    <definedName name="wrn.ECR." hidden="1">{#N/A,#N/A,FALSE,"schA"}</definedName>
    <definedName name="wrn.ESTIMATE." localSheetId="5" hidden="1">{#N/A,#N/A,FALSE,"CESTSUM";#N/A,#N/A,FALSE,"est sum A";#N/A,#N/A,FALSE,"est detail A"}</definedName>
    <definedName name="wrn.ESTIMATE." hidden="1">{#N/A,#N/A,FALSE,"CESTSUM";#N/A,#N/A,FALSE,"est sum A";#N/A,#N/A,FALSE,"est detail A"}</definedName>
    <definedName name="wrn.Forecast." localSheetId="5" hidden="1">{#N/A,#N/A,TRUE,"Assumptions";#N/A,#N/A,TRUE,"Deferred Stripping";#N/A,#N/A,TRUE,"Tonnage Variance";#N/A,#N/A,TRUE,"WEC";#N/A,#N/A,TRUE,"WEC00";#N/A,#N/A,TRUE,"WEC10";#N/A,#N/A,TRUE,"WEC11";#N/A,#N/A,TRUE,"WEC12";#N/A,#N/A,TRUE,"WEC13";#N/A,#N/A,TRUE,"WEC15";#N/A,#N/A,TRUE,"WEC16";#N/A,#N/A,TRUE,"WEC17";#N/A,#N/A,TRUE,"WEC18";#N/A,#N/A,TRUE,"WEC19";#N/A,#N/A,TRUE,"WEC21";#N/A,#N/A,TRUE,"WEC22";#N/A,#N/A,TRUE,"WEC24";#N/A,#N/A,TRUE,"WEC25";#N/A,#N/A,TRUE,"WEC26";#N/A,#N/A,TRUE,"WEC27";#N/A,#N/A,TRUE,"WEC43";#N/A,#N/A,TRUE,"WSC_I";#N/A,#N/A,TRUE,"CASHFLOW"}</definedName>
    <definedName name="wrn.Forecast." hidden="1">{#N/A,#N/A,TRUE,"Assumptions";#N/A,#N/A,TRUE,"Deferred Stripping";#N/A,#N/A,TRUE,"Tonnage Variance";#N/A,#N/A,TRUE,"WEC";#N/A,#N/A,TRUE,"WEC00";#N/A,#N/A,TRUE,"WEC10";#N/A,#N/A,TRUE,"WEC11";#N/A,#N/A,TRUE,"WEC12";#N/A,#N/A,TRUE,"WEC13";#N/A,#N/A,TRUE,"WEC15";#N/A,#N/A,TRUE,"WEC16";#N/A,#N/A,TRUE,"WEC17";#N/A,#N/A,TRUE,"WEC18";#N/A,#N/A,TRUE,"WEC19";#N/A,#N/A,TRUE,"WEC21";#N/A,#N/A,TRUE,"WEC22";#N/A,#N/A,TRUE,"WEC24";#N/A,#N/A,TRUE,"WEC25";#N/A,#N/A,TRUE,"WEC26";#N/A,#N/A,TRUE,"WEC27";#N/A,#N/A,TRUE,"WEC43";#N/A,#N/A,TRUE,"WSC_I";#N/A,#N/A,TRUE,"CASHFLOW"}</definedName>
    <definedName name="wrn.Fundamental." localSheetId="5" hidden="1">{#N/A,#N/A,TRUE,"CoverPage";#N/A,#N/A,TRUE,"Gas";#N/A,#N/A,TRUE,"Power";#N/A,#N/A,TRUE,"Historical DJ Mthly Prices"}</definedName>
    <definedName name="wrn.Fundamental." hidden="1">{#N/A,#N/A,TRUE,"CoverPage";#N/A,#N/A,TRUE,"Gas";#N/A,#N/A,TRUE,"Power";#N/A,#N/A,TRUE,"Historical DJ Mthly Prices"}</definedName>
    <definedName name="wrn.Fundamental2" localSheetId="5" hidden="1">{#N/A,#N/A,TRUE,"CoverPage";#N/A,#N/A,TRUE,"Gas";#N/A,#N/A,TRUE,"Power";#N/A,#N/A,TRUE,"Historical DJ Mthly Prices"}</definedName>
    <definedName name="wrn.Fundamental2" hidden="1">{#N/A,#N/A,TRUE,"CoverPage";#N/A,#N/A,TRUE,"Gas";#N/A,#N/A,TRUE,"Power";#N/A,#N/A,TRUE,"Historical DJ Mthly Prices"}</definedName>
    <definedName name="wrn.IEO." localSheetId="5" hidden="1">{#N/A,#N/A,FALSE,"SUMMARY";#N/A,#N/A,FALSE,"AE7616";#N/A,#N/A,FALSE,"AE7617";#N/A,#N/A,FALSE,"AE7618";#N/A,#N/A,FALSE,"AE7619"}</definedName>
    <definedName name="wrn.IEO." hidden="1">{#N/A,#N/A,FALSE,"SUMMARY";#N/A,#N/A,FALSE,"AE7616";#N/A,#N/A,FALSE,"AE7617";#N/A,#N/A,FALSE,"AE7618";#N/A,#N/A,FALSE,"AE7619"}</definedName>
    <definedName name="wrn.Incentive._.Overhead." localSheetId="5" hidden="1">{#N/A,#N/A,FALSE,"Coversheet";#N/A,#N/A,FALSE,"QA"}</definedName>
    <definedName name="wrn.Incentive._.Overhead." hidden="1">{#N/A,#N/A,FALSE,"Coversheet";#N/A,#N/A,FALSE,"QA"}</definedName>
    <definedName name="wrn.limit_reports." localSheetId="5" hidden="1">{#N/A,#N/A,FALSE,"Schedule F";#N/A,#N/A,FALSE,"Schedule G"}</definedName>
    <definedName name="wrn.limit_reports." hidden="1">{#N/A,#N/A,FALSE,"Schedule F";#N/A,#N/A,FALSE,"Schedule G"}</definedName>
    <definedName name="wrn.MARGIN_WO_QTR." localSheetId="5" hidden="1">{#N/A,#N/A,FALSE,"Month ";#N/A,#N/A,FALSE,"YTD";#N/A,#N/A,FALSE,"12 mo ended"}</definedName>
    <definedName name="wrn.MARGIN_WO_QTR." hidden="1">{#N/A,#N/A,FALSE,"Month ";#N/A,#N/A,FALSE,"YTD";#N/A,#N/A,FALSE,"12 mo ended"}</definedName>
    <definedName name="wrn.Mining._.Flexibility." localSheetId="5" hidden="1">{#N/A,#N/A,FALSE,"Cover Sheet";"Use of Equipment",#N/A,FALSE,"Area C";"Equipment Hours",#N/A,FALSE,"All";"Summary",#N/A,FALSE,"All"}</definedName>
    <definedName name="wrn.Mining._.Flexibility." hidden="1">{#N/A,#N/A,FALSE,"Cover Sheet";"Use of Equipment",#N/A,FALSE,"Area C";"Equipment Hours",#N/A,FALSE,"All";"Summary",#N/A,FALSE,"All"}</definedName>
    <definedName name="wrn.Miscellaneous._.Schedules." localSheetId="5" hidden="1">{#N/A,#N/A,FALSE,"Electric";#N/A,#N/A,FALSE,"Shift Differential";#N/A,#N/A,FALSE,"Reclamation";#N/A,#N/A,FALSE,"Indices";#N/A,#N/A,FALSE,"Sales Tons";#N/A,#N/A,FALSE,"Personal Leave";#N/A,#N/A,FALSE,"Property Tax";#N/A,#N/A,FALSE,"Average Wage";#N/A,#N/A,FALSE,"Industrial Accident";#N/A,#N/A,FALSE,"Tool Allowance";#N/A,#N/A,FALSE,"Fringe Benefit";#N/A,#N/A,FALSE,"Office Space";#N/A,#N/A,FALSE,"Consulting, Engineering &amp; Test"}</definedName>
    <definedName name="wrn.Miscellaneous._.Schedules." hidden="1">{#N/A,#N/A,FALSE,"Electric";#N/A,#N/A,FALSE,"Shift Differential";#N/A,#N/A,FALSE,"Reclamation";#N/A,#N/A,FALSE,"Indices";#N/A,#N/A,FALSE,"Sales Tons";#N/A,#N/A,FALSE,"Personal Leave";#N/A,#N/A,FALSE,"Property Tax";#N/A,#N/A,FALSE,"Average Wage";#N/A,#N/A,FALSE,"Industrial Accident";#N/A,#N/A,FALSE,"Tool Allowance";#N/A,#N/A,FALSE,"Fringe Benefit";#N/A,#N/A,FALSE,"Office Space";#N/A,#N/A,FALSE,"Consulting, Engineering &amp; Test"}</definedName>
    <definedName name="wrn.Municipal._.Reports." localSheetId="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Productivity." localSheetId="5" hidden="1">{#N/A,#N/A,TRUE,"Prod Cover Sheets";"Prod Rec Wksht",#N/A,TRUE,"Prod Rec. Wksht (OLD)";"Table 3 and 4",#N/A,TRUE,"Prod Rec. Wksht (OLD)";"Table 5",#N/A,TRUE,"Prod Rec. Wksht (OLD)";"Tables",#N/A,TRUE,"Prod (OLD)";#N/A,#N/A,TRUE,"605&amp;606 Hrs (PC)"}</definedName>
    <definedName name="wrn.Productivity." hidden="1">{#N/A,#N/A,TRUE,"Prod Cover Sheets";"Prod Rec Wksht",#N/A,TRUE,"Prod Rec. Wksht (OLD)";"Table 3 and 4",#N/A,TRUE,"Prod Rec. Wksht (OLD)";"Table 5",#N/A,TRUE,"Prod Rec. Wksht (OLD)";"Tables",#N/A,TRUE,"Prod (OLD)";#N/A,#N/A,TRUE,"605&amp;606 Hrs (PC)"}</definedName>
    <definedName name="wrn.Productivity._.Calculation." localSheetId="5" hidden="1">{#N/A,#N/A,TRUE,"Summary True-up";#N/A,#N/A,TRUE,"Production True-up";#N/A,#N/A,TRUE,"Adj Hour Wksht True-up";#N/A,#N/A,TRUE,"605&amp;606 Hrs True-up";#N/A,#N/A,TRUE,"Rept Interval True-up";#N/A,#N/A,TRUE,"Sum Prod True-up";#N/A,#N/A,TRUE,"Rec. Wksht True-up";#N/A,#N/A,TRUE,"Loc 13 Allocation True-up"}</definedName>
    <definedName name="wrn.Productivity._.Calculation." hidden="1">{#N/A,#N/A,TRUE,"Summary True-up";#N/A,#N/A,TRUE,"Production True-up";#N/A,#N/A,TRUE,"Adj Hour Wksht True-up";#N/A,#N/A,TRUE,"605&amp;606 Hrs True-up";#N/A,#N/A,TRUE,"Rept Interval True-up";#N/A,#N/A,TRUE,"Sum Prod True-up";#N/A,#N/A,TRUE,"Rec. Wksht True-up";#N/A,#N/A,TRUE,"Loc 13 Allocation True-up"}</definedName>
    <definedName name="wrn.Project._.Services." localSheetId="5" hidden="1">{#N/A,#N/A,FALSE,"BASE";#N/A,#N/A,FALSE,"LOOPS";#N/A,#N/A,FALSE,"PLC"}</definedName>
    <definedName name="wrn.Project._.Services." hidden="1">{#N/A,#N/A,FALSE,"BASE";#N/A,#N/A,FALSE,"LOOPS";#N/A,#N/A,FALSE,"PLC"}</definedName>
    <definedName name="wrn.SCHEDULE." localSheetId="5" hidden="1">{#N/A,#N/A,FALSE,"7617 Fab";#N/A,#N/A,FALSE,"7617 NSK"}</definedName>
    <definedName name="wrn.SCHEDULE." hidden="1">{#N/A,#N/A,FALSE,"7617 Fab";#N/A,#N/A,FALSE,"7617 NSK"}</definedName>
    <definedName name="wrn.Semi._.Annual._.Cost._.Adj." localSheetId="5" hidden="1">{#N/A,#N/A,FALSE,"Cover Sheet (SACA)";#N/A,#N/A,FALSE,"Semi-Annual Cost Adj (SACA)";#N/A,#N/A,FALSE,"(SACA) Adjustments";#N/A,#N/A,FALSE,"Benefits";"SemiAnnual Shift Diff",#N/A,FALSE,"Cover Pages (SD)";#N/A,#N/A,FALSE,"Shift Differential (SD)";#N/A,#N/A,FALSE,"Shift Differential (SD)";#N/A,#N/A,FALSE,"Industrial Accident";#N/A,#N/A,FALSE,"Unemploy"}</definedName>
    <definedName name="wrn.Semi._.Annual._.Cost._.Adj." hidden="1">{#N/A,#N/A,FALSE,"Cover Sheet (SACA)";#N/A,#N/A,FALSE,"Semi-Annual Cost Adj (SACA)";#N/A,#N/A,FALSE,"(SACA) Adjustments";#N/A,#N/A,FALSE,"Benefits";"SemiAnnual Shift Diff",#N/A,FALSE,"Cover Pages (SD)";#N/A,#N/A,FALSE,"Shift Differential (SD)";#N/A,#N/A,FALSE,"Shift Differential (SD)";#N/A,#N/A,FALSE,"Industrial Accident";#N/A,#N/A,FALSE,"Unemploy"}</definedName>
    <definedName name="wrn.Semi._.Annual._.Prod._.Calc." localSheetId="5" hidden="1">{#N/A,#N/A,TRUE,"(SAPC) Summary";#N/A,#N/A,TRUE,"(SAPC) Production";#N/A,#N/A,TRUE,"(SAPC) Adj Hour Wksht";#N/A,#N/A,TRUE,"(SAPC) 605&amp;606 Hrs";#N/A,#N/A,TRUE,"(SAPC) Rept Interval";#N/A,#N/A,TRUE,"(SAPC) SumProd";#N/A,#N/A,TRUE,"(SAPC) Rec. Wksht"}</definedName>
    <definedName name="wrn.Semi._.Annual._.Prod._.Calc." hidden="1">{#N/A,#N/A,TRUE,"(SAPC) Summary";#N/A,#N/A,TRUE,"(SAPC) Production";#N/A,#N/A,TRUE,"(SAPC) Adj Hour Wksht";#N/A,#N/A,TRUE,"(SAPC) 605&amp;606 Hrs";#N/A,#N/A,TRUE,"(SAPC) Rept Interval";#N/A,#N/A,TRUE,"(SAPC) SumProd";#N/A,#N/A,TRUE,"(SAPC) Rec. Wksht"}</definedName>
    <definedName name="wrn.SLB." localSheetId="5" hidden="1">{#N/A,#N/A,FALSE,"SUMMARY";#N/A,#N/A,FALSE,"AE7616";#N/A,#N/A,FALSE,"AE7617";#N/A,#N/A,FALSE,"AE7618";#N/A,#N/A,FALSE,"AE7619";#N/A,#N/A,FALSE,"Target Materials"}</definedName>
    <definedName name="wrn.SLB." hidden="1">{#N/A,#N/A,FALSE,"SUMMARY";#N/A,#N/A,FALSE,"AE7616";#N/A,#N/A,FALSE,"AE7617";#N/A,#N/A,FALSE,"AE7618";#N/A,#N/A,FALSE,"AE7619";#N/A,#N/A,FALSE,"Target Materials"}</definedName>
    <definedName name="wrn.Small._.Tools._.Overhead." localSheetId="5" hidden="1">{#N/A,#N/A,FALSE,"2002 Small Tool OH";#N/A,#N/A,FALSE,"QA"}</definedName>
    <definedName name="wrn.Small._.Tools._.Overhead." hidden="1">{#N/A,#N/A,FALSE,"2002 Small Tool OH";#N/A,#N/A,FALSE,"QA"}</definedName>
    <definedName name="wrn.Summary." localSheetId="5" hidden="1">{#N/A,#N/A,FALSE,"Summ";#N/A,#N/A,FALSE,"General"}</definedName>
    <definedName name="wrn.Summary." hidden="1">{#N/A,#N/A,FALSE,"Summ";#N/A,#N/A,FALSE,"General"}</definedName>
    <definedName name="wrn.test." localSheetId="5" hidden="1">{"Admin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definedName>
    <definedName name="wrn.test." hidden="1">{"Admin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definedName>
    <definedName name="wrn.Trueup._.excluding._.Production." localSheetId="5" hidden="1">{#N/A,#N/A,FALSE,"Adjustment Sheet";"Summary Page 1_3",#N/A,FALSE,"Summary";#N/A,#N/A,FALSE,"Customer Summary";"Summary 3rd Party Sales",#N/A,FALSE,"Summary";"Admin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Fringes";#N/A,#N/A,FALSE,"Loading Rate";#N/A,#N/A,FALSE,"Hours Worked Allocation";#N/A,#N/A,FALSE,"Permit, Bond and Rec. Costs"}</definedName>
    <definedName name="wrn.Trueup._.excluding._.Production." hidden="1">{#N/A,#N/A,FALSE,"Adjustment Sheet";"Summary Page 1_3",#N/A,FALSE,"Summary";#N/A,#N/A,FALSE,"Customer Summary";"Summary 3rd Party Sales",#N/A,FALSE,"Summary";"Admin Fringes Cover Sht",#N/A,FALSE,"Administrative Fringes";"Admin Fringes Pg 1",#N/A,FALSE,"Administrative Fringes";"Admin Fringes Pg 2",#N/A,FALSE,"Administrative Fringes";"Admin Fringes Pg 3",#N/A,FALSE,"Administrative Fringes";"Prod Fringes Cover Sht",#N/A,FALSE,"Production Fringes";"Prod Fringes Pg 1",#N/A,FALSE,"Production Fringes";"Prod Fringes Pg 2",#N/A,FALSE,"Production Fringes";"Prod Fringes Pg 3",#N/A,FALSE,"Production Fringes";#N/A,#N/A,FALSE,"Loading Rate";#N/A,#N/A,FALSE,"Hours Worked Allocation";#N/A,#N/A,FALSE,"Permit, Bond and Rec. Costs"}</definedName>
    <definedName name="wrn.USIM_Data." localSheetId="5"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localSheetId="5" hidden="1">{#N/A,#N/A,FALSE,"Expenditures";#N/A,#N/A,FALSE,"Property Placed In-Service";#N/A,#N/A,FALSE,"Removals";#N/A,#N/A,FALSE,"Retirements";#N/A,#N/A,FALSE,"CWIP Balances";#N/A,#N/A,FALSE,"CWIP_Expend_Ratios";#N/A,#N/A,FALSE,"CWIP_Yr_End"}</definedName>
    <definedName name="wrn.USIM_Data_Abbrev." hidden="1">{#N/A,#N/A,FALSE,"Expenditures";#N/A,#N/A,FALSE,"Property Placed In-Service";#N/A,#N/A,FALSE,"Removals";#N/A,#N/A,FALSE,"Retirements";#N/A,#N/A,FALSE,"CWIP Balances";#N/A,#N/A,FALSE,"CWIP_Expend_Ratios";#N/A,#N/A,FALSE,"CWIP_Yr_End"}</definedName>
    <definedName name="wrn.USIM_Data_Abbrev3." localSheetId="5" hidden="1">{#N/A,#N/A,FALSE,"Expenditures";#N/A,#N/A,FALSE,"Property Placed In-Service";#N/A,#N/A,FALSE,"CWIP Balances"}</definedName>
    <definedName name="wrn.USIM_Data_Abbrev3." hidden="1">{#N/A,#N/A,FALSE,"Expenditures";#N/A,#N/A,FALSE,"Property Placed In-Service";#N/A,#N/A,FALSE,"CWIP Balances"}</definedName>
    <definedName name="wrn.VERIFY." localSheetId="5" hidden="1">{#N/A,#N/A,FALSE,"income statement verification";#N/A,#N/A,FALSE,"balance sheet verification";#N/A,#N/A,FALSE,"income statement verificati (2)";#N/A,#N/A,FALSE,"balance sheet verification (2)";#N/A,#N/A,FALSE,"income statement verificati (3)";#N/A,#N/A,FALSE,"balance sheet verification (3)"}</definedName>
    <definedName name="wrn.VERIFY." hidden="1">{#N/A,#N/A,FALSE,"income statement verification";#N/A,#N/A,FALSE,"balance sheet verification";#N/A,#N/A,FALSE,"income statement verificati (2)";#N/A,#N/A,FALSE,"balance sheet verification (2)";#N/A,#N/A,FALSE,"income statement verificati (3)";#N/A,#N/A,FALSE,"balance sheet verification (3)"}</definedName>
    <definedName name="www" localSheetId="5" hidden="1">{#N/A,#N/A,FALSE,"schA"}</definedName>
    <definedName name="www" hidden="1">{#N/A,#N/A,FALSE,"schA"}</definedName>
    <definedName name="x" localSheetId="5" hidden="1">{#N/A,#N/A,FALSE,"Coversheet";#N/A,#N/A,FALSE,"QA"}</definedName>
    <definedName name="x" hidden="1">{#N/A,#N/A,FALSE,"Coversheet";#N/A,#N/A,FALSE,"QA"}</definedName>
    <definedName name="xx" localSheetId="5" hidden="1">{#N/A,#N/A,FALSE,"Balance_Sheet";#N/A,#N/A,FALSE,"income_statement_monthly";#N/A,#N/A,FALSE,"income_statement_Quarter";#N/A,#N/A,FALSE,"income_statement_ytd";#N/A,#N/A,FALSE,"income_statement_12Months"}</definedName>
    <definedName name="xx" hidden="1">{#N/A,#N/A,FALSE,"Balance_Sheet";#N/A,#N/A,FALSE,"income_statement_monthly";#N/A,#N/A,FALSE,"income_statement_Quarter";#N/A,#N/A,FALSE,"income_statement_ytd";#N/A,#N/A,FALSE,"income_statement_12Months"}</definedName>
    <definedName name="y" localSheetId="5" hidden="1">{#N/A,#N/A,FALSE,"Pg 6a CustCount_Electric";#N/A,#N/A,FALSE,"QA";"monthly",#N/A,FALSE,"Elect_Cust#Avg";"Year To Date",#N/A,FALSE,"Elect_Cust#Avg";"Rollling 12 months ended",#N/A,FALSE,"Elect_Cust#Avg";"Budget Month",#N/A,FALSE,"Electric";"Budget YTD",#N/A,FALSE,"Electric";"Budget 12 months",#N/A,FALSE,"Electric"}</definedName>
    <definedName name="y" hidden="1">{#N/A,#N/A,FALSE,"Pg 6a CustCount_Electric";#N/A,#N/A,FALSE,"QA";"monthly",#N/A,FALSE,"Elect_Cust#Avg";"Year To Date",#N/A,FALSE,"Elect_Cust#Avg";"Rollling 12 months ended",#N/A,FALSE,"Elect_Cust#Avg";"Budget Month",#N/A,FALSE,"Electric";"Budget YTD",#N/A,FALSE,"Electric";"Budget 12 months",#N/A,FALSE,"Electric"}</definedName>
    <definedName name="yuf" localSheetId="5" hidden="1">{#N/A,#N/A,FALSE,"Summ";#N/A,#N/A,FALSE,"General"}</definedName>
    <definedName name="yuf" hidden="1">{#N/A,#N/A,FALSE,"Summ";#N/A,#N/A,FALSE,"General"}</definedName>
    <definedName name="z" localSheetId="5" hidden="1">{#N/A,#N/A,FALSE,"Coversheet";#N/A,#N/A,FALSE,"QA"}</definedName>
    <definedName name="z" hidden="1">{#N/A,#N/A,FALSE,"Coversheet";#N/A,#N/A,FALSE,"QA"}</definedName>
    <definedName name="zzz" localSheetId="5"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_1" localSheetId="5"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 name="zzz_1" hidden="1">{#N/A,#N/A,FALSE,"Quant";#N/A,#N/A,FALSE,"Equip_Hours";#N/A,#N/A,FALSE,"Equip_Info";#N/A,#N/A,FALSE,"Supply_Cost";#N/A,#N/A,FALSE,"Lab_Hrs_Gr2";#N/A,#N/A,FALSE,"Lab_Hrs_Gr1";#N/A,#N/A,FALSE,"Labor_Rqmt";#N/A,#N/A,FALSE,"Oper_Labor_Cost";#N/A,#N/A,FALSE,"Maint_Lbr_Cost";#N/A,#N/A,FALSE,"Equip_Oper_Cost";#N/A,#N/A,FALSE,"Equip_Maint_Cst";#N/A,#N/A,FALSE,"Salary";#N/A,#N/A,FALSE,"Mgmt_Ctrl_Oper";#N/A,#N/A,FALSE,"Mgmt_Ctrl_Maint";#N/A,#N/A,FALSE,"Mgmt_Ctrl_Tot"}</definedName>
  </definedNames>
  <calcPr calcId="162913"/>
  <customWorkbookViews>
    <customWorkbookView name="ckrueg - Personal view" guid="{9180F71E-9CF3-48FD-9127-9BC9888EC40C}" maximized="1" windowWidth="1020" windowHeight="579" activeSheetId="1"/>
    <customWorkbookView name="Spreadsheet and summary" guid="{6734E4FA-60B7-471C-AEFF-A65F9BB053D8}" maximized="1" windowWidth="1020" windowHeight="579" activeSheetId="1"/>
    <customWorkbookView name="PAGE 2.16" guid="{E75FE358-FE2D-4487-BA5A-B5AB72EE82DF}" maximized="1" windowWidth="1020" windowHeight="579" activeSheetId="1"/>
    <customWorkbookView name="PAGE 2.14" guid="{416960AD-1B0E-43B1-BBE2-4C2BAE619099}" maximized="1" windowWidth="1020" windowHeight="579" activeSheetId="1"/>
    <customWorkbookView name="PAGE 2.13" guid="{9BA720D1-BA25-4C52-A40B-874BAF7D1762}" maximized="1" windowWidth="1020" windowHeight="579" activeSheetId="1"/>
    <customWorkbookView name="PAGE 2.12" guid="{1C1C43A1-DC1D-4B83-8878-3010F6B52F39}" maximized="1" windowWidth="1020" windowHeight="579" activeSheetId="1"/>
    <customWorkbookView name="PAGE 2.11" guid="{1B900283-A429-4403-A9D8-C71CBE042C5B}" maximized="1" windowWidth="1020" windowHeight="579" activeSheetId="1"/>
    <customWorkbookView name="PAGE 2.10" guid="{4D415296-881A-4775-98CD-22EFE3033486}" maximized="1" windowWidth="1020" windowHeight="579" activeSheetId="1"/>
    <customWorkbookView name="PAGE 2.09" guid="{363BCC7B-365C-4862-8308-FD01127C4AC4}" maximized="1" windowWidth="1020" windowHeight="579" activeSheetId="1"/>
    <customWorkbookView name="PAGE 2.01" guid="{31DFCE0A-9DA6-4A87-B609-465F85B537E0}" maximized="1" windowWidth="1020" windowHeight="579" activeSheetId="1"/>
    <customWorkbookView name="PAGE 4.03" guid="{3CBED636-2D45-404E-AAC8-3EE8AD1E87DC}" maximized="1" windowWidth="1020" windowHeight="579" activeSheetId="1"/>
    <customWorkbookView name="PAGE 4.02" guid="{5528C217-5C85-409E-BEF2-118EFA30D59F}" maximized="1" windowWidth="1020" windowHeight="579" activeSheetId="1"/>
    <customWorkbookView name="PAGE 4.00" guid="{F0C9B202-A28C-4D84-9483-9F8FC93D796D}" maximized="1" windowWidth="1020" windowHeight="579" activeSheetId="1"/>
    <customWorkbookView name="PAGE 2.17" guid="{BEBB2007-766E-4870-AB0B-58E56CB3F651}" maximized="1" windowWidth="1020" windowHeight="579" activeSheetId="1"/>
    <customWorkbookView name="PAGE 2.15" guid="{368BDFFC-8B6F-4E1E-88F3-F226428845CF}" maximized="1" windowWidth="1276" windowHeight="746" activeSheetId="6"/>
    <customWorkbookView name="PAGE 2.08" guid="{57344CAB-EDB4-4D23-8F83-6632FA133D6F}" maximized="1" windowWidth="1276" windowHeight="746" activeSheetId="6"/>
    <customWorkbookView name="PAGE 2.07" guid="{2C3700F5-7337-49E6-9C17-9B49CE910373}" maximized="1" windowWidth="1276" windowHeight="746" activeSheetId="6"/>
    <customWorkbookView name="PAGE 2.06" guid="{833E8250-6973-4555-A9B1-5ACEC89F3481}" maximized="1" windowWidth="1276" windowHeight="746" activeSheetId="6"/>
    <customWorkbookView name="PAGE 2.05" guid="{70410578-0BAB-407F-B45A-A1FD00E78914}" maximized="1" windowWidth="1276" windowHeight="746" activeSheetId="6"/>
    <customWorkbookView name="PAGE 2.04" guid="{114781A2-0298-429A-B53B-CCDE7FC07C8A}" maximized="1" windowWidth="1276" windowHeight="746" activeSheetId="6"/>
    <customWorkbookView name="PAGE 2.03" guid="{1E45DDAB-A557-4269-B1F7-CCA75743796E}" maximized="1" windowWidth="1276" windowHeight="746" activeSheetId="6"/>
    <customWorkbookView name="PAGE 2.02" guid="{DF51FD8A-8BA9-46B7-B455-DFD0D532E42D}" maximized="1" windowWidth="1276" windowHeight="746" activeSheetId="6"/>
  </customWorkbookViews>
</workbook>
</file>

<file path=xl/calcChain.xml><?xml version="1.0" encoding="utf-8"?>
<calcChain xmlns="http://schemas.openxmlformats.org/spreadsheetml/2006/main">
  <c r="M39" i="51" l="1"/>
  <c r="L39" i="51"/>
  <c r="N39" i="51" s="1"/>
  <c r="P39" i="51" s="1"/>
  <c r="J21" i="1"/>
  <c r="CB14" i="1"/>
  <c r="M34" i="51"/>
  <c r="L34" i="51"/>
  <c r="N34" i="51" s="1"/>
  <c r="P34" i="51" s="1"/>
  <c r="E11" i="51" s="1"/>
  <c r="B14" i="51"/>
  <c r="B15" i="51" s="1"/>
  <c r="B16" i="51" s="1"/>
  <c r="B17" i="51" s="1"/>
  <c r="B11" i="51"/>
  <c r="B12" i="51" s="1"/>
  <c r="B5" i="51"/>
  <c r="N25" i="1"/>
  <c r="N24" i="1"/>
  <c r="N23" i="1"/>
  <c r="N22" i="1"/>
  <c r="N18" i="1"/>
  <c r="N17" i="1"/>
  <c r="N30" i="1" s="1"/>
  <c r="CJ41" i="1" s="1"/>
  <c r="CY41" i="1" s="1"/>
  <c r="N16" i="1"/>
  <c r="N15" i="1"/>
  <c r="N13" i="1"/>
  <c r="S46" i="1"/>
  <c r="S47" i="1"/>
  <c r="S48" i="1"/>
  <c r="S49" i="1"/>
  <c r="S50" i="1"/>
  <c r="S51" i="1"/>
  <c r="S52" i="1"/>
  <c r="S53" i="1"/>
  <c r="S54" i="1"/>
  <c r="S55" i="1"/>
  <c r="S56" i="1"/>
  <c r="S57" i="1"/>
  <c r="S58" i="1"/>
  <c r="S59" i="1"/>
  <c r="S60" i="1"/>
  <c r="S61" i="1"/>
  <c r="S45"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BQ14" i="1"/>
  <c r="BQ15" i="1"/>
  <c r="BQ16" i="1"/>
  <c r="BW21" i="1"/>
  <c r="BW13" i="1"/>
  <c r="BX13" i="1" s="1"/>
  <c r="BW14" i="1"/>
  <c r="BW15" i="1"/>
  <c r="BV15" i="1"/>
  <c r="BV13" i="1"/>
  <c r="BV19" i="1"/>
  <c r="BX19" i="1" s="1"/>
  <c r="BV21" i="1"/>
  <c r="BV14" i="1"/>
  <c r="BX14" i="1"/>
  <c r="CX52" i="1" s="1"/>
  <c r="AR17" i="1"/>
  <c r="AS17" i="1" s="1"/>
  <c r="AS18" i="1" s="1"/>
  <c r="CR34" i="1" s="1"/>
  <c r="AQ17" i="1"/>
  <c r="AR13" i="1"/>
  <c r="AS13" i="1" s="1"/>
  <c r="AS14" i="1" s="1"/>
  <c r="AQ13" i="1"/>
  <c r="E34" i="1"/>
  <c r="E33" i="1"/>
  <c r="E32" i="1"/>
  <c r="E31" i="1"/>
  <c r="E30" i="1"/>
  <c r="D26" i="1"/>
  <c r="E26" i="1" s="1"/>
  <c r="C26" i="1"/>
  <c r="D25" i="1"/>
  <c r="C25" i="1"/>
  <c r="D24" i="1"/>
  <c r="C24" i="1"/>
  <c r="D23" i="1"/>
  <c r="C23" i="1"/>
  <c r="D22" i="1"/>
  <c r="C22" i="1"/>
  <c r="D21" i="1"/>
  <c r="C21" i="1"/>
  <c r="D20" i="1"/>
  <c r="C20" i="1"/>
  <c r="D19" i="1"/>
  <c r="C19" i="1"/>
  <c r="D18" i="1"/>
  <c r="C18" i="1"/>
  <c r="C27" i="1" s="1"/>
  <c r="D17" i="1"/>
  <c r="C17" i="1"/>
  <c r="D16" i="1"/>
  <c r="C16" i="1"/>
  <c r="D15" i="1"/>
  <c r="C15" i="1"/>
  <c r="BP20" i="1"/>
  <c r="BR20" i="1" s="1"/>
  <c r="AL15" i="1"/>
  <c r="AL16" i="1" s="1"/>
  <c r="AK15" i="1"/>
  <c r="AL13" i="1"/>
  <c r="AK13" i="1"/>
  <c r="J14" i="1"/>
  <c r="BK13" i="1"/>
  <c r="BK12" i="1"/>
  <c r="BJ13" i="1"/>
  <c r="BJ12" i="1"/>
  <c r="BJ14" i="1" s="1"/>
  <c r="CC13" i="1"/>
  <c r="B7" i="53" s="1"/>
  <c r="AG24" i="1"/>
  <c r="AG14" i="1"/>
  <c r="AG13" i="1"/>
  <c r="AG12" i="1"/>
  <c r="AF14" i="1"/>
  <c r="AE14" i="1"/>
  <c r="AD14" i="1"/>
  <c r="AF13" i="1"/>
  <c r="AE13" i="1"/>
  <c r="AD13" i="1"/>
  <c r="AF12" i="1"/>
  <c r="AE12" i="1"/>
  <c r="AD12" i="1"/>
  <c r="AH12" i="1" s="1"/>
  <c r="AH16" i="1" s="1"/>
  <c r="AG21" i="1" s="1"/>
  <c r="AC14" i="1"/>
  <c r="AC13" i="1"/>
  <c r="AC12" i="1"/>
  <c r="BF12" i="1"/>
  <c r="BF15" i="1" s="1"/>
  <c r="BE12" i="1"/>
  <c r="BE15" i="1" s="1"/>
  <c r="Z15" i="1"/>
  <c r="Z14" i="1"/>
  <c r="Z16" i="1" s="1"/>
  <c r="BB12" i="1"/>
  <c r="BB15" i="1"/>
  <c r="AW12" i="1"/>
  <c r="AW14" i="1" s="1"/>
  <c r="AV12" i="1"/>
  <c r="AV14" i="1" s="1"/>
  <c r="CV57" i="1"/>
  <c r="CV46" i="1"/>
  <c r="CU57" i="1"/>
  <c r="CU46" i="1"/>
  <c r="CU65" i="1"/>
  <c r="CU68" i="1"/>
  <c r="CT57" i="1"/>
  <c r="CT46" i="1"/>
  <c r="CT65" i="1"/>
  <c r="CT68" i="1"/>
  <c r="CS57" i="1"/>
  <c r="CR57" i="1"/>
  <c r="CQ57" i="1"/>
  <c r="CQ46" i="1"/>
  <c r="CQ65" i="1"/>
  <c r="CQ68" i="1"/>
  <c r="CN57" i="1"/>
  <c r="CM57" i="1"/>
  <c r="CM46" i="1"/>
  <c r="CL57" i="1"/>
  <c r="CL46" i="1"/>
  <c r="CL65" i="1"/>
  <c r="CL68" i="1"/>
  <c r="CK57" i="1"/>
  <c r="CK46" i="1"/>
  <c r="CK65" i="1"/>
  <c r="CK68" i="1"/>
  <c r="CJ57" i="1"/>
  <c r="CI57" i="1"/>
  <c r="CI46" i="1"/>
  <c r="CI65" i="1"/>
  <c r="CI68" i="1"/>
  <c r="CH57" i="1"/>
  <c r="CH46" i="1"/>
  <c r="F17" i="21"/>
  <c r="E19" i="21"/>
  <c r="D19" i="21"/>
  <c r="C20" i="20" s="1"/>
  <c r="E20" i="20" s="1"/>
  <c r="D17" i="21"/>
  <c r="C19" i="21"/>
  <c r="C17" i="21"/>
  <c r="K38" i="1"/>
  <c r="K15" i="1"/>
  <c r="CI14" i="1" s="1"/>
  <c r="E24" i="1"/>
  <c r="CE5" i="1"/>
  <c r="DA3" i="1"/>
  <c r="CO3" i="1"/>
  <c r="CE3" i="1"/>
  <c r="BY4" i="1"/>
  <c r="BS4" i="1"/>
  <c r="BM4" i="1"/>
  <c r="BH4" i="1"/>
  <c r="BC4" i="1"/>
  <c r="AY4" i="1"/>
  <c r="AT4" i="1"/>
  <c r="AN4" i="1"/>
  <c r="AI4" i="1"/>
  <c r="AB4" i="1"/>
  <c r="W4" i="1"/>
  <c r="S4" i="1"/>
  <c r="O4" i="1"/>
  <c r="L4" i="1"/>
  <c r="G4" i="1"/>
  <c r="A4" i="1"/>
  <c r="BK17" i="1"/>
  <c r="BF18" i="1"/>
  <c r="AW18" i="1"/>
  <c r="AP24" i="1"/>
  <c r="AL20" i="1"/>
  <c r="AG28" i="1"/>
  <c r="Y22" i="1"/>
  <c r="U61" i="1"/>
  <c r="Q23" i="1"/>
  <c r="I42" i="1"/>
  <c r="CB19" i="1"/>
  <c r="D49" i="1"/>
  <c r="A7" i="21"/>
  <c r="DA5" i="1"/>
  <c r="CO5" i="1"/>
  <c r="BY6" i="1"/>
  <c r="BS6" i="1"/>
  <c r="BM6" i="1"/>
  <c r="BH6" i="1"/>
  <c r="BC6" i="1"/>
  <c r="AY6" i="1"/>
  <c r="AT6" i="1"/>
  <c r="AN6" i="1"/>
  <c r="AI6" i="1"/>
  <c r="AB6" i="1"/>
  <c r="W6" i="1"/>
  <c r="S6" i="1"/>
  <c r="O6" i="1"/>
  <c r="L6" i="1"/>
  <c r="G6" i="1"/>
  <c r="A6" i="1"/>
  <c r="A2" i="20"/>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BM13" i="1"/>
  <c r="BM14" i="1"/>
  <c r="BM15" i="1"/>
  <c r="BM16" i="1"/>
  <c r="BM17" i="1"/>
  <c r="BM18" i="1"/>
  <c r="BM19" i="1"/>
  <c r="BM20" i="1"/>
  <c r="BM21" i="1"/>
  <c r="BM22" i="1"/>
  <c r="BM23" i="1"/>
  <c r="BM24" i="1"/>
  <c r="BM25" i="1"/>
  <c r="BM26" i="1"/>
  <c r="BM27" i="1"/>
  <c r="BM28" i="1"/>
  <c r="BM29" i="1"/>
  <c r="CX26" i="1"/>
  <c r="CX17" i="1"/>
  <c r="CW26" i="1"/>
  <c r="BX2" i="1"/>
  <c r="BR2" i="1"/>
  <c r="BS13" i="1"/>
  <c r="BS14" i="1"/>
  <c r="BS15" i="1"/>
  <c r="BS16" i="1"/>
  <c r="BS17" i="1"/>
  <c r="L13" i="1"/>
  <c r="L14" i="1"/>
  <c r="L15" i="1"/>
  <c r="L16" i="1"/>
  <c r="L17" i="1"/>
  <c r="L18" i="1"/>
  <c r="L19" i="1"/>
  <c r="L20" i="1"/>
  <c r="L21" i="1"/>
  <c r="L22" i="1"/>
  <c r="L23" i="1"/>
  <c r="L24" i="1"/>
  <c r="L25" i="1"/>
  <c r="L26" i="1"/>
  <c r="L27" i="1"/>
  <c r="L28" i="1"/>
  <c r="L29" i="1"/>
  <c r="L30" i="1"/>
  <c r="L31" i="1"/>
  <c r="L32" i="1"/>
  <c r="CK41" i="1"/>
  <c r="D19" i="20"/>
  <c r="D21" i="20"/>
  <c r="F39" i="1"/>
  <c r="CH24" i="1"/>
  <c r="CH26" i="1"/>
  <c r="AI13" i="1"/>
  <c r="AI14" i="1"/>
  <c r="AI15" i="1"/>
  <c r="AI16" i="1"/>
  <c r="AI17" i="1"/>
  <c r="AI18" i="1"/>
  <c r="AI19" i="1"/>
  <c r="AI20" i="1"/>
  <c r="AI21" i="1"/>
  <c r="F2" i="1"/>
  <c r="K2" i="1"/>
  <c r="BH13" i="1"/>
  <c r="BH14" i="1"/>
  <c r="BH15" i="1"/>
  <c r="BH16" i="1"/>
  <c r="BH17" i="1"/>
  <c r="BH18" i="1"/>
  <c r="BH19" i="1"/>
  <c r="W13" i="1"/>
  <c r="W14" i="1"/>
  <c r="W15" i="1"/>
  <c r="W16" i="1"/>
  <c r="W17" i="1"/>
  <c r="W18" i="1"/>
  <c r="W19" i="1"/>
  <c r="W20" i="1"/>
  <c r="W21" i="1"/>
  <c r="W22" i="1"/>
  <c r="W23" i="1"/>
  <c r="W24" i="1"/>
  <c r="CQ26" i="1"/>
  <c r="CQ17" i="1"/>
  <c r="AB13" i="1"/>
  <c r="AB14" i="1"/>
  <c r="AB15" i="1"/>
  <c r="AB16" i="1"/>
  <c r="AB17" i="1"/>
  <c r="AB18" i="1"/>
  <c r="AB19" i="1"/>
  <c r="AB20" i="1"/>
  <c r="AB21" i="1"/>
  <c r="AB22" i="1"/>
  <c r="AB23" i="1"/>
  <c r="AB24" i="1"/>
  <c r="AB25" i="1"/>
  <c r="AB26" i="1"/>
  <c r="AB27" i="1"/>
  <c r="AB28" i="1"/>
  <c r="AB29"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CJ17" i="1"/>
  <c r="CN17" i="1"/>
  <c r="CO14" i="1"/>
  <c r="CO15" i="1"/>
  <c r="CR17" i="1"/>
  <c r="CT17" i="1"/>
  <c r="CS17" i="1"/>
  <c r="CJ26" i="1"/>
  <c r="CK26" i="1"/>
  <c r="CN26" i="1"/>
  <c r="CR26" i="1"/>
  <c r="CT26" i="1"/>
  <c r="CU26" i="1"/>
  <c r="CS26" i="1"/>
  <c r="AT13" i="1"/>
  <c r="AT14" i="1"/>
  <c r="AT15" i="1"/>
  <c r="AT16" i="1"/>
  <c r="AT17" i="1"/>
  <c r="AT18" i="1"/>
  <c r="AT19" i="1"/>
  <c r="AT20" i="1"/>
  <c r="O13" i="1"/>
  <c r="O14" i="1"/>
  <c r="O15" i="1"/>
  <c r="O16" i="1"/>
  <c r="O17" i="1"/>
  <c r="O18" i="1"/>
  <c r="O19" i="1"/>
  <c r="O20" i="1"/>
  <c r="O21" i="1"/>
  <c r="O22" i="1"/>
  <c r="O23" i="1"/>
  <c r="O24" i="1"/>
  <c r="BY13" i="1"/>
  <c r="BY14" i="1"/>
  <c r="BY15" i="1"/>
  <c r="BY16" i="1"/>
  <c r="BY17" i="1"/>
  <c r="CS46" i="1"/>
  <c r="CS65" i="1"/>
  <c r="CS68" i="1"/>
  <c r="BC13" i="1"/>
  <c r="BC14" i="1"/>
  <c r="BC15" i="1"/>
  <c r="BC16" i="1"/>
  <c r="BC17" i="1"/>
  <c r="BC18" i="1"/>
  <c r="BC19" i="1"/>
  <c r="BC20" i="1"/>
  <c r="AY13" i="1"/>
  <c r="AY14" i="1"/>
  <c r="AY15" i="1"/>
  <c r="CR46" i="1"/>
  <c r="CR65" i="1"/>
  <c r="CR68" i="1"/>
  <c r="DA14" i="1"/>
  <c r="DA15" i="1"/>
  <c r="DA16" i="1"/>
  <c r="DA17" i="1"/>
  <c r="CE14" i="1"/>
  <c r="CE15" i="1"/>
  <c r="CE16" i="1"/>
  <c r="CE17" i="1"/>
  <c r="CE18" i="1"/>
  <c r="CE19" i="1"/>
  <c r="CE20" i="1"/>
  <c r="CE21" i="1"/>
  <c r="CE22" i="1"/>
  <c r="CE23" i="1"/>
  <c r="CE24" i="1"/>
  <c r="CE25" i="1"/>
  <c r="CE26" i="1"/>
  <c r="CE27" i="1"/>
  <c r="CE28" i="1"/>
  <c r="CE29" i="1"/>
  <c r="CE30" i="1"/>
  <c r="CE31" i="1"/>
  <c r="CE32" i="1"/>
  <c r="CE33" i="1"/>
  <c r="CE34" i="1"/>
  <c r="CE35" i="1"/>
  <c r="CE36" i="1"/>
  <c r="CE37" i="1"/>
  <c r="CE38" i="1"/>
  <c r="CE39" i="1"/>
  <c r="CE40" i="1"/>
  <c r="CE41" i="1"/>
  <c r="CE42" i="1"/>
  <c r="CE43" i="1"/>
  <c r="CE44" i="1"/>
  <c r="CE45" i="1"/>
  <c r="CE46" i="1"/>
  <c r="CE47" i="1"/>
  <c r="CE48" i="1"/>
  <c r="CE49" i="1"/>
  <c r="CE50" i="1"/>
  <c r="CE51" i="1"/>
  <c r="CE52" i="1"/>
  <c r="CE53" i="1"/>
  <c r="CE54" i="1"/>
  <c r="CE55" i="1"/>
  <c r="CE56" i="1"/>
  <c r="CE57" i="1"/>
  <c r="CN46" i="1"/>
  <c r="CJ46" i="1"/>
  <c r="CJ65" i="1"/>
  <c r="CJ68" i="1"/>
  <c r="DB15" i="1"/>
  <c r="DB44" i="1"/>
  <c r="CI26" i="1"/>
  <c r="N2" i="1"/>
  <c r="R2" i="1"/>
  <c r="V2" i="1"/>
  <c r="AA2" i="1"/>
  <c r="AH2" i="1"/>
  <c r="AS2" i="1"/>
  <c r="BB2" i="1"/>
  <c r="BG2" i="1"/>
  <c r="AX2" i="1"/>
  <c r="BL2" i="1"/>
  <c r="AM2" i="1"/>
  <c r="DC15" i="1"/>
  <c r="DA21" i="1"/>
  <c r="DA22" i="1"/>
  <c r="DA23" i="1"/>
  <c r="DA24" i="1"/>
  <c r="DA25" i="1"/>
  <c r="DA26" i="1"/>
  <c r="DA27" i="1"/>
  <c r="DA28" i="1"/>
  <c r="DA29" i="1"/>
  <c r="DA30" i="1"/>
  <c r="DA31" i="1"/>
  <c r="DA32" i="1"/>
  <c r="DA33" i="1"/>
  <c r="DA34" i="1"/>
  <c r="DA35" i="1"/>
  <c r="DA36" i="1"/>
  <c r="DA37" i="1"/>
  <c r="DA38" i="1"/>
  <c r="DA39" i="1"/>
  <c r="DA40" i="1"/>
  <c r="DA41" i="1"/>
  <c r="DA42" i="1"/>
  <c r="DA43" i="1"/>
  <c r="DA44" i="1"/>
  <c r="DA45" i="1"/>
  <c r="DA46" i="1"/>
  <c r="DA47" i="1"/>
  <c r="DA48" i="1"/>
  <c r="DA49" i="1"/>
  <c r="DA50" i="1"/>
  <c r="DA51" i="1"/>
  <c r="DA52" i="1"/>
  <c r="DA53" i="1"/>
  <c r="DA54" i="1"/>
  <c r="DA55" i="1"/>
  <c r="DA56" i="1"/>
  <c r="DA57" i="1"/>
  <c r="CK17" i="1"/>
  <c r="CO21" i="1"/>
  <c r="CO22" i="1"/>
  <c r="CO23" i="1"/>
  <c r="CO24" i="1"/>
  <c r="CU17" i="1"/>
  <c r="CV17" i="1"/>
  <c r="E20" i="1"/>
  <c r="E16" i="1"/>
  <c r="E25" i="1"/>
  <c r="E21" i="1"/>
  <c r="E17" i="1"/>
  <c r="AK16" i="1"/>
  <c r="E15" i="1"/>
  <c r="E23" i="1"/>
  <c r="F35" i="1"/>
  <c r="CH14" i="1" s="1"/>
  <c r="AM13" i="1"/>
  <c r="CQ34" i="1" s="1"/>
  <c r="E19" i="1"/>
  <c r="CG33" i="1"/>
  <c r="CG37" i="1"/>
  <c r="DC37" i="1" s="1"/>
  <c r="DE37" i="1" s="1"/>
  <c r="CG29" i="1"/>
  <c r="DC29" i="1" s="1"/>
  <c r="DE29" i="1" s="1"/>
  <c r="CG30" i="1"/>
  <c r="DC30" i="1" s="1"/>
  <c r="DE30" i="1" s="1"/>
  <c r="CG16" i="1"/>
  <c r="DC16" i="1"/>
  <c r="CG28" i="1"/>
  <c r="DC28" i="1" s="1"/>
  <c r="CG24" i="1"/>
  <c r="CG26" i="1"/>
  <c r="CG14" i="1"/>
  <c r="CG56" i="1"/>
  <c r="CG54" i="1"/>
  <c r="DC54" i="1" s="1"/>
  <c r="DE54" i="1" s="1"/>
  <c r="CG53" i="1"/>
  <c r="DC53" i="1" s="1"/>
  <c r="CG52" i="1"/>
  <c r="DC52" i="1" s="1"/>
  <c r="CG51" i="1"/>
  <c r="CG55" i="1"/>
  <c r="DC55" i="1" s="1"/>
  <c r="DE55" i="1" s="1"/>
  <c r="Z17" i="1"/>
  <c r="CO16" i="1"/>
  <c r="CO17" i="1"/>
  <c r="CY15" i="1"/>
  <c r="CZ15" i="1"/>
  <c r="CH65" i="1"/>
  <c r="CH68" i="1"/>
  <c r="CO25" i="1"/>
  <c r="BS18" i="1"/>
  <c r="BS19" i="1"/>
  <c r="BS20" i="1"/>
  <c r="BS21" i="1"/>
  <c r="BS22" i="1"/>
  <c r="BS23" i="1"/>
  <c r="BY18" i="1"/>
  <c r="BY19" i="1"/>
  <c r="BY20" i="1"/>
  <c r="AH13" i="1"/>
  <c r="Q16" i="1"/>
  <c r="BK14" i="1"/>
  <c r="CV65" i="1"/>
  <c r="CV68" i="1"/>
  <c r="CM65" i="1"/>
  <c r="CM68" i="1"/>
  <c r="CN65" i="1"/>
  <c r="CN68" i="1"/>
  <c r="C21" i="21"/>
  <c r="AX12" i="1"/>
  <c r="AX14" i="1"/>
  <c r="AX16" i="1" s="1"/>
  <c r="CS34" i="1"/>
  <c r="AH14" i="1"/>
  <c r="E17" i="21"/>
  <c r="K24" i="1"/>
  <c r="K26" i="1" s="1"/>
  <c r="CT31" i="1"/>
  <c r="CT42" i="1" s="1"/>
  <c r="CT44" i="1" s="1"/>
  <c r="DC33" i="1"/>
  <c r="DC24" i="1"/>
  <c r="DC26" i="1" s="1"/>
  <c r="DC56" i="1"/>
  <c r="BW16" i="1"/>
  <c r="BL13" i="1"/>
  <c r="BG12" i="1"/>
  <c r="BG15" i="1" s="1"/>
  <c r="DD15" i="1"/>
  <c r="DE15" i="1"/>
  <c r="CO26" i="1"/>
  <c r="CY25" i="1"/>
  <c r="CO27" i="1"/>
  <c r="CO28" i="1"/>
  <c r="CO29" i="1"/>
  <c r="CY28" i="1"/>
  <c r="DD28" i="1"/>
  <c r="CY29" i="1"/>
  <c r="CO30" i="1"/>
  <c r="CO31" i="1"/>
  <c r="CO32" i="1"/>
  <c r="CY30" i="1"/>
  <c r="DD29" i="1"/>
  <c r="CZ29" i="1"/>
  <c r="DD30" i="1"/>
  <c r="CZ30" i="1"/>
  <c r="CO33" i="1"/>
  <c r="CO34" i="1"/>
  <c r="CO35" i="1"/>
  <c r="CO36" i="1"/>
  <c r="CO37" i="1"/>
  <c r="CY36" i="1"/>
  <c r="DD36" i="1"/>
  <c r="CO38" i="1"/>
  <c r="CY37" i="1"/>
  <c r="DD37" i="1"/>
  <c r="CZ37" i="1"/>
  <c r="CO39" i="1"/>
  <c r="CO40" i="1"/>
  <c r="CO41" i="1"/>
  <c r="CY38" i="1"/>
  <c r="DD38" i="1"/>
  <c r="CO42" i="1"/>
  <c r="CO43" i="1"/>
  <c r="CO44" i="1"/>
  <c r="CO45" i="1"/>
  <c r="CO46" i="1"/>
  <c r="CO47" i="1"/>
  <c r="CO48" i="1"/>
  <c r="CO49" i="1"/>
  <c r="CO50" i="1"/>
  <c r="CO51" i="1"/>
  <c r="CO52" i="1"/>
  <c r="CO53" i="1"/>
  <c r="CO54" i="1"/>
  <c r="BP15" i="1"/>
  <c r="BP17" i="1" s="1"/>
  <c r="BP14" i="1"/>
  <c r="BR14" i="1" s="1"/>
  <c r="CO55" i="1"/>
  <c r="CY54" i="1"/>
  <c r="DD54" i="1"/>
  <c r="CZ54" i="1"/>
  <c r="CY55" i="1"/>
  <c r="CO56" i="1"/>
  <c r="CY56" i="1"/>
  <c r="CO57" i="1"/>
  <c r="DD56" i="1"/>
  <c r="DE56" i="1"/>
  <c r="CZ56" i="1"/>
  <c r="DD55" i="1"/>
  <c r="BP16" i="1"/>
  <c r="CG40" i="1"/>
  <c r="DC40" i="1" s="1"/>
  <c r="CG39" i="1"/>
  <c r="DC39" i="1"/>
  <c r="CG35" i="1"/>
  <c r="CG38" i="1"/>
  <c r="CZ38" i="1" s="1"/>
  <c r="CG34" i="1"/>
  <c r="DC34" i="1" s="1"/>
  <c r="CG36" i="1"/>
  <c r="DC35" i="1"/>
  <c r="CG32" i="1"/>
  <c r="CG41" i="1"/>
  <c r="DC41" i="1" s="1"/>
  <c r="DC32" i="1"/>
  <c r="CG31" i="1"/>
  <c r="CZ36" i="1"/>
  <c r="DC36" i="1"/>
  <c r="DE36" i="1" s="1"/>
  <c r="DC31" i="1"/>
  <c r="AF18" i="1"/>
  <c r="AE18" i="1"/>
  <c r="AG18" i="1" s="1"/>
  <c r="CC12" i="1"/>
  <c r="V32" i="1"/>
  <c r="V16" i="1"/>
  <c r="V31" i="1"/>
  <c r="V33" i="1" s="1"/>
  <c r="CL16" i="1" s="1"/>
  <c r="V23" i="1"/>
  <c r="V15" i="1"/>
  <c r="V20" i="1"/>
  <c r="V18" i="1"/>
  <c r="V17" i="1"/>
  <c r="V14" i="1"/>
  <c r="V47" i="1"/>
  <c r="V53" i="1"/>
  <c r="V54" i="1"/>
  <c r="V55" i="1"/>
  <c r="V29" i="1"/>
  <c r="V21" i="1"/>
  <c r="V30" i="1"/>
  <c r="V56" i="1"/>
  <c r="V48" i="1"/>
  <c r="V49" i="1"/>
  <c r="V50" i="1"/>
  <c r="V51" i="1"/>
  <c r="V28" i="1"/>
  <c r="V46" i="1"/>
  <c r="V45" i="1"/>
  <c r="CL33" i="1" s="1"/>
  <c r="CY33" i="1" s="1"/>
  <c r="V44" i="1"/>
  <c r="V52" i="1"/>
  <c r="CL24" i="1"/>
  <c r="CY24" i="1" s="1"/>
  <c r="V19" i="1"/>
  <c r="V22" i="1"/>
  <c r="BX21" i="1" l="1"/>
  <c r="BX22" i="1" s="1"/>
  <c r="CX40" i="1" s="1"/>
  <c r="CX35" i="1"/>
  <c r="CX42" i="1" s="1"/>
  <c r="CX44" i="1" s="1"/>
  <c r="CX64" i="1" s="1"/>
  <c r="CX67" i="1" s="1"/>
  <c r="AX18" i="1"/>
  <c r="CS40" i="1" s="1"/>
  <c r="CS42" i="1" s="1"/>
  <c r="CS44" i="1" s="1"/>
  <c r="I29" i="1"/>
  <c r="J29" i="1" s="1"/>
  <c r="CI34" i="1" s="1"/>
  <c r="U39" i="1"/>
  <c r="V39" i="1" s="1"/>
  <c r="CL34" i="1" s="1"/>
  <c r="BO23" i="1"/>
  <c r="D41" i="1"/>
  <c r="E41" i="1" s="1"/>
  <c r="CH34" i="1" s="1"/>
  <c r="E22" i="1"/>
  <c r="BR16" i="1"/>
  <c r="CW53" i="1" s="1"/>
  <c r="V58" i="1"/>
  <c r="Z18" i="1"/>
  <c r="AA18" i="1" s="1"/>
  <c r="AA20" i="1" s="1"/>
  <c r="AA23" i="1" s="1"/>
  <c r="BR15" i="1"/>
  <c r="CW52" i="1" s="1"/>
  <c r="CY52" i="1" s="1"/>
  <c r="CZ52" i="1" s="1"/>
  <c r="N27" i="1"/>
  <c r="CC14" i="1"/>
  <c r="B8" i="53" s="1"/>
  <c r="BV16" i="1"/>
  <c r="E18" i="1"/>
  <c r="E27" i="1" s="1"/>
  <c r="CL26" i="1"/>
  <c r="CY26" i="1" s="1"/>
  <c r="BL12" i="1"/>
  <c r="BL14" i="1" s="1"/>
  <c r="BL16" i="1" s="1"/>
  <c r="BX15" i="1"/>
  <c r="CX53" i="1" s="1"/>
  <c r="N19" i="1"/>
  <c r="CG42" i="1"/>
  <c r="CZ28" i="1"/>
  <c r="CI16" i="1"/>
  <c r="CI17" i="1" s="1"/>
  <c r="CG57" i="1"/>
  <c r="CG46" i="1" s="1"/>
  <c r="D21" i="21"/>
  <c r="AA22" i="1"/>
  <c r="CM40" i="1" s="1"/>
  <c r="CC16" i="1"/>
  <c r="CC18" i="1" s="1"/>
  <c r="CC19" i="1" s="1"/>
  <c r="CC20" i="1" s="1"/>
  <c r="E16" i="51" s="1"/>
  <c r="CZ24" i="1"/>
  <c r="DD24" i="1"/>
  <c r="CH17" i="1"/>
  <c r="AG22" i="1"/>
  <c r="AH25" i="1" s="1"/>
  <c r="AG20" i="1"/>
  <c r="BR17" i="1"/>
  <c r="BR23" i="1"/>
  <c r="CW34" i="1" s="1"/>
  <c r="DE28" i="1"/>
  <c r="D44" i="1"/>
  <c r="E44" i="1" s="1"/>
  <c r="I32" i="1"/>
  <c r="J32" i="1" s="1"/>
  <c r="U40" i="1"/>
  <c r="V40" i="1" s="1"/>
  <c r="CL39" i="1" s="1"/>
  <c r="BO24" i="1"/>
  <c r="BR24" i="1" s="1"/>
  <c r="CW39" i="1" s="1"/>
  <c r="BL17" i="1"/>
  <c r="CV40" i="1" s="1"/>
  <c r="CV34" i="1"/>
  <c r="BB1" i="1"/>
  <c r="CT64" i="1"/>
  <c r="CT67" i="1" s="1"/>
  <c r="CZ33" i="1"/>
  <c r="DD33" i="1"/>
  <c r="DE33" i="1" s="1"/>
  <c r="CW16" i="1"/>
  <c r="CW17" i="1" s="1"/>
  <c r="DD41" i="1"/>
  <c r="DE41" i="1" s="1"/>
  <c r="CZ41" i="1"/>
  <c r="CU34" i="1"/>
  <c r="BG17" i="1"/>
  <c r="DC46" i="1"/>
  <c r="CG65" i="1"/>
  <c r="CG68" i="1" s="1"/>
  <c r="AS22" i="1"/>
  <c r="AS20" i="1"/>
  <c r="CR39" i="1"/>
  <c r="BX23" i="1"/>
  <c r="CL32" i="1"/>
  <c r="CY32" i="1" s="1"/>
  <c r="CW51" i="1"/>
  <c r="F19" i="21"/>
  <c r="F21" i="21" s="1"/>
  <c r="N29" i="1"/>
  <c r="DC14" i="1"/>
  <c r="BQ17" i="1"/>
  <c r="CZ26" i="1"/>
  <c r="B6" i="53"/>
  <c r="CZ55" i="1"/>
  <c r="N31" i="1"/>
  <c r="AM15" i="1"/>
  <c r="CG17" i="1"/>
  <c r="V25" i="1"/>
  <c r="CY35" i="1"/>
  <c r="DC38" i="1"/>
  <c r="DE38" i="1" s="1"/>
  <c r="CX51" i="1"/>
  <c r="DC51" i="1"/>
  <c r="DC57" i="1" s="1"/>
  <c r="D27" i="1"/>
  <c r="CS64" i="1" l="1"/>
  <c r="CS67" i="1" s="1"/>
  <c r="CY53" i="1"/>
  <c r="DD52" i="1"/>
  <c r="DE52" i="1" s="1"/>
  <c r="CM34" i="1"/>
  <c r="CM42" i="1" s="1"/>
  <c r="CM44" i="1" s="1"/>
  <c r="CM64" i="1" s="1"/>
  <c r="CM67" i="1" s="1"/>
  <c r="AX20" i="1"/>
  <c r="AX1" i="1" s="1"/>
  <c r="CV42" i="1"/>
  <c r="CV44" i="1" s="1"/>
  <c r="BL1" i="1" s="1"/>
  <c r="DC42" i="1"/>
  <c r="CX57" i="1"/>
  <c r="CX46" i="1" s="1"/>
  <c r="BX1" i="1"/>
  <c r="BX16" i="1"/>
  <c r="K34" i="1"/>
  <c r="CI39" i="1"/>
  <c r="CZ32" i="1"/>
  <c r="DD32" i="1"/>
  <c r="DE32" i="1" s="1"/>
  <c r="CX65" i="1"/>
  <c r="CX68" i="1" s="1"/>
  <c r="BX3" i="1"/>
  <c r="I28" i="1"/>
  <c r="J28" i="1" s="1"/>
  <c r="BO22" i="1"/>
  <c r="BR22" i="1" s="1"/>
  <c r="U38" i="1"/>
  <c r="V38" i="1" s="1"/>
  <c r="D40" i="1"/>
  <c r="E40" i="1" s="1"/>
  <c r="BL19" i="1"/>
  <c r="DD26" i="1"/>
  <c r="DE24" i="1"/>
  <c r="DE26" i="1" s="1"/>
  <c r="AH28" i="1"/>
  <c r="CN40" i="1" s="1"/>
  <c r="AH27" i="1"/>
  <c r="CN31" i="1"/>
  <c r="BG18" i="1"/>
  <c r="CU40" i="1" s="1"/>
  <c r="CU42" i="1" s="1"/>
  <c r="CU44" i="1" s="1"/>
  <c r="CY16" i="1"/>
  <c r="CY34" i="1"/>
  <c r="CY51" i="1"/>
  <c r="CW57" i="1"/>
  <c r="CW46" i="1" s="1"/>
  <c r="DC65" i="1"/>
  <c r="DC68" i="1" s="1"/>
  <c r="DD35" i="1"/>
  <c r="DE35" i="1" s="1"/>
  <c r="CZ35" i="1"/>
  <c r="CQ39" i="1"/>
  <c r="AM16" i="1"/>
  <c r="AM18" i="1" s="1"/>
  <c r="CV64" i="1"/>
  <c r="CV67" i="1" s="1"/>
  <c r="CL14" i="1"/>
  <c r="V35" i="1"/>
  <c r="DC17" i="1"/>
  <c r="AS24" i="1"/>
  <c r="CR40" i="1" s="1"/>
  <c r="CR42" i="1" s="1"/>
  <c r="CR44" i="1" s="1"/>
  <c r="AA1" i="1"/>
  <c r="CH39" i="1"/>
  <c r="CY39" i="1" s="1"/>
  <c r="F45" i="1"/>
  <c r="CG44" i="1"/>
  <c r="CJ40" i="1"/>
  <c r="CJ42" i="1" s="1"/>
  <c r="CJ44" i="1" s="1"/>
  <c r="N32" i="1"/>
  <c r="CN42" i="1" l="1"/>
  <c r="CN44" i="1" s="1"/>
  <c r="DD53" i="1"/>
  <c r="DE53" i="1" s="1"/>
  <c r="CZ53" i="1"/>
  <c r="DC44" i="1"/>
  <c r="DC64" i="1" s="1"/>
  <c r="DC67" i="1" s="1"/>
  <c r="AH29" i="1"/>
  <c r="AH1" i="1" s="1"/>
  <c r="CU64" i="1"/>
  <c r="CU67" i="1" s="1"/>
  <c r="CG48" i="1"/>
  <c r="DC48" i="1" s="1"/>
  <c r="CG64" i="1"/>
  <c r="CG67" i="1" s="1"/>
  <c r="CN64" i="1"/>
  <c r="CN67" i="1" s="1"/>
  <c r="CQ42" i="1"/>
  <c r="CQ44" i="1" s="1"/>
  <c r="CW31" i="1"/>
  <c r="BR25" i="1"/>
  <c r="BR27" i="1" s="1"/>
  <c r="DD16" i="1"/>
  <c r="DE16" i="1" s="1"/>
  <c r="CZ16" i="1"/>
  <c r="AM20" i="1"/>
  <c r="CQ40" i="1" s="1"/>
  <c r="DD39" i="1"/>
  <c r="DE39" i="1" s="1"/>
  <c r="CZ39" i="1"/>
  <c r="K30" i="1"/>
  <c r="K40" i="1" s="1"/>
  <c r="CI31" i="1"/>
  <c r="CR64" i="1"/>
  <c r="CR67" i="1" s="1"/>
  <c r="F42" i="1"/>
  <c r="F47" i="1" s="1"/>
  <c r="F49" i="1" s="1"/>
  <c r="CH31" i="1"/>
  <c r="CW65" i="1"/>
  <c r="CW68" i="1" s="1"/>
  <c r="BR3" i="1"/>
  <c r="CY57" i="1"/>
  <c r="CY46" i="1" s="1"/>
  <c r="DD51" i="1"/>
  <c r="CZ51" i="1"/>
  <c r="CZ57" i="1" s="1"/>
  <c r="CZ34" i="1"/>
  <c r="DD34" i="1"/>
  <c r="DE34" i="1" s="1"/>
  <c r="V41" i="1"/>
  <c r="V60" i="1" s="1"/>
  <c r="CL31" i="1"/>
  <c r="N1" i="1"/>
  <c r="CJ64" i="1"/>
  <c r="CJ67" i="1" s="1"/>
  <c r="CL17" i="1"/>
  <c r="CY14" i="1"/>
  <c r="AS26" i="1"/>
  <c r="AS1" i="1" s="1"/>
  <c r="BG20" i="1"/>
  <c r="BG1" i="1" s="1"/>
  <c r="CY17" i="1" l="1"/>
  <c r="V61" i="1"/>
  <c r="CL40" i="1" s="1"/>
  <c r="CL42" i="1" s="1"/>
  <c r="CL44" i="1" s="1"/>
  <c r="V62" i="1"/>
  <c r="DE51" i="1"/>
  <c r="DE57" i="1" s="1"/>
  <c r="E10" i="51" s="1"/>
  <c r="E12" i="51" s="1"/>
  <c r="DD57" i="1"/>
  <c r="DD14" i="1"/>
  <c r="CZ14" i="1"/>
  <c r="CY31" i="1"/>
  <c r="CY65" i="1"/>
  <c r="CY68" i="1" s="1"/>
  <c r="DD46" i="1"/>
  <c r="CZ46" i="1"/>
  <c r="CZ65" i="1" s="1"/>
  <c r="CZ68" i="1" s="1"/>
  <c r="K42" i="1"/>
  <c r="CI40" i="1" s="1"/>
  <c r="CI42" i="1" s="1"/>
  <c r="CI44" i="1" s="1"/>
  <c r="F50" i="1"/>
  <c r="CH40" i="1"/>
  <c r="BR28" i="1"/>
  <c r="CW40" i="1" s="1"/>
  <c r="CW42" i="1" s="1"/>
  <c r="CW44" i="1" s="1"/>
  <c r="BR29" i="1"/>
  <c r="CQ64" i="1"/>
  <c r="CQ67" i="1" s="1"/>
  <c r="AM21" i="1"/>
  <c r="AM1" i="1" s="1"/>
  <c r="K44" i="1" l="1"/>
  <c r="K1" i="1" s="1"/>
  <c r="BR1" i="1"/>
  <c r="CW64" i="1"/>
  <c r="CW67" i="1" s="1"/>
  <c r="CL64" i="1"/>
  <c r="CL67" i="1" s="1"/>
  <c r="V1" i="1"/>
  <c r="DD17" i="1"/>
  <c r="DE14" i="1"/>
  <c r="DE17" i="1" s="1"/>
  <c r="CI64" i="1"/>
  <c r="CI67" i="1" s="1"/>
  <c r="CZ31" i="1"/>
  <c r="DD31" i="1"/>
  <c r="CH42" i="1"/>
  <c r="CH44" i="1" s="1"/>
  <c r="CZ17" i="1"/>
  <c r="DD65" i="1"/>
  <c r="DD68" i="1" s="1"/>
  <c r="DE46" i="1"/>
  <c r="F1" i="1" l="1"/>
  <c r="CH64" i="1"/>
  <c r="CH67" i="1" s="1"/>
  <c r="DE31" i="1"/>
  <c r="C8" i="20"/>
  <c r="Q12" i="1"/>
  <c r="Q14" i="1" s="1"/>
  <c r="R17" i="1" s="1"/>
  <c r="DE65" i="1"/>
  <c r="DE68" i="1" s="1"/>
  <c r="C19" i="20" l="1"/>
  <c r="C21" i="20" s="1"/>
  <c r="E8" i="20"/>
  <c r="E19" i="20" s="1"/>
  <c r="E21" i="20" s="1"/>
  <c r="C16" i="20"/>
  <c r="E16" i="20" s="1"/>
  <c r="R21" i="1"/>
  <c r="R23" i="1" s="1"/>
  <c r="CK40" i="1" l="1"/>
  <c r="R24" i="1"/>
  <c r="CK42" i="1" l="1"/>
  <c r="CK44" i="1" s="1"/>
  <c r="CY40" i="1"/>
  <c r="DD40" i="1" l="1"/>
  <c r="CZ40" i="1"/>
  <c r="CZ42" i="1" s="1"/>
  <c r="CZ44" i="1" s="1"/>
  <c r="CY42" i="1"/>
  <c r="CY44" i="1" s="1"/>
  <c r="CY64" i="1" s="1"/>
  <c r="CY67" i="1" s="1"/>
  <c r="CK64" i="1"/>
  <c r="CK67" i="1" s="1"/>
  <c r="R1" i="1"/>
  <c r="CZ48" i="1" l="1"/>
  <c r="CZ64" i="1"/>
  <c r="CZ67" i="1" s="1"/>
  <c r="DE40" i="1"/>
  <c r="DE42" i="1" s="1"/>
  <c r="DE44" i="1" s="1"/>
  <c r="DD42" i="1"/>
  <c r="DD44" i="1" s="1"/>
  <c r="DD64" i="1" s="1"/>
  <c r="DD67" i="1" s="1"/>
  <c r="E13" i="51" l="1"/>
  <c r="DE64" i="1"/>
  <c r="DE67" i="1" s="1"/>
  <c r="DE48" i="1"/>
  <c r="C7" i="20"/>
  <c r="C10" i="20" l="1"/>
  <c r="C15" i="20"/>
  <c r="C17" i="20" s="1"/>
  <c r="C23" i="20" s="1"/>
  <c r="E19" i="51"/>
  <c r="E14" i="51"/>
  <c r="E15" i="51" s="1"/>
  <c r="E17" i="51" s="1"/>
  <c r="D7" i="20" s="1"/>
  <c r="D15" i="20" s="1"/>
  <c r="D17" i="20" s="1"/>
  <c r="E7" i="20" l="1"/>
  <c r="E10" i="20" l="1"/>
  <c r="D10" i="20" s="1"/>
  <c r="E15" i="20"/>
  <c r="E17" i="20" s="1"/>
  <c r="E23" i="20" s="1"/>
  <c r="D23" i="20" s="1"/>
</calcChain>
</file>

<file path=xl/sharedStrings.xml><?xml version="1.0" encoding="utf-8"?>
<sst xmlns="http://schemas.openxmlformats.org/spreadsheetml/2006/main" count="695" uniqueCount="397">
  <si>
    <t>OPERATING REVENUES:</t>
  </si>
  <si>
    <t>SALES TO CUSTOMERS</t>
  </si>
  <si>
    <t>OTHER OPERATING REVENUES</t>
  </si>
  <si>
    <t>TOTAL OPERATING REVENUES</t>
  </si>
  <si>
    <t>OPERATING REVENUE DEDUCTIONS:</t>
  </si>
  <si>
    <t>TOTAL PRODUCTION EXPENSES</t>
  </si>
  <si>
    <t>TRANSMISSION EXPENSE</t>
  </si>
  <si>
    <t>DISTRIBUTION EXPENSE</t>
  </si>
  <si>
    <t>CUSTOMER ACCTS EXPENSES</t>
  </si>
  <si>
    <t>CUSTOMER SERVICE EXPENSES</t>
  </si>
  <si>
    <t>CONSERVATION AMORTIZATION</t>
  </si>
  <si>
    <t>ADMIN &amp; GENERAL EXPENSE</t>
  </si>
  <si>
    <t>OTHER OPERATING EXPENSES</t>
  </si>
  <si>
    <t>TAXES OTHER THAN F.I.T.</t>
  </si>
  <si>
    <t>FEDERAL INCOME TAXES</t>
  </si>
  <si>
    <t>DEFERRED INCOME TAXES</t>
  </si>
  <si>
    <t>TOTAL OPERATING REV. DEDUCT.</t>
  </si>
  <si>
    <t>NET OPERATING INCOME</t>
  </si>
  <si>
    <t xml:space="preserve">RATE BASE </t>
  </si>
  <si>
    <t>RATE OF RETURN</t>
  </si>
  <si>
    <t xml:space="preserve"> </t>
  </si>
  <si>
    <t>CONVERSION FACTOR</t>
  </si>
  <si>
    <t>RESULTS OF OPERATIONS</t>
  </si>
  <si>
    <t>&gt;</t>
  </si>
  <si>
    <t>LINE</t>
  </si>
  <si>
    <t xml:space="preserve">LINE </t>
  </si>
  <si>
    <t>ACTUAL RESULTS OF</t>
  </si>
  <si>
    <t xml:space="preserve">FEDERAL </t>
  </si>
  <si>
    <t>TAX BENEFIT OF</t>
  </si>
  <si>
    <t xml:space="preserve">BAD </t>
  </si>
  <si>
    <t>ACTUAL</t>
  </si>
  <si>
    <t>TOTAL</t>
  </si>
  <si>
    <t>NO.</t>
  </si>
  <si>
    <t>DESCRIPTION</t>
  </si>
  <si>
    <t>RESTATED</t>
  </si>
  <si>
    <t>AMOUNT</t>
  </si>
  <si>
    <t>ADJUSTMENT</t>
  </si>
  <si>
    <t>OPERATIONS</t>
  </si>
  <si>
    <t>AMORTIZATION</t>
  </si>
  <si>
    <t>INCOME TAX</t>
  </si>
  <si>
    <t>RESTATED INTEREST</t>
  </si>
  <si>
    <t>DEBTS</t>
  </si>
  <si>
    <t>ADJUSTMENTS</t>
  </si>
  <si>
    <t>RESULTS OF</t>
  </si>
  <si>
    <t>BASE</t>
  </si>
  <si>
    <t>RATE</t>
  </si>
  <si>
    <t>1</t>
  </si>
  <si>
    <t>TAXABLE INCOME</t>
  </si>
  <si>
    <t>-</t>
  </si>
  <si>
    <t>OPERATING REVENUES</t>
  </si>
  <si>
    <t>INCREASE (DECREASE) EXPENSE</t>
  </si>
  <si>
    <t>INCREASE(DECREASE) EXPENSE</t>
  </si>
  <si>
    <t>MUNICIPAL ADDITIONS</t>
  </si>
  <si>
    <t>INCREASE (DECREASE) IN EXPENSE</t>
  </si>
  <si>
    <t>INCREASE(DECREASE) NOI</t>
  </si>
  <si>
    <t>INCREASE (DECREASE) NOI</t>
  </si>
  <si>
    <t>INCREASE(DECREASE) FIT</t>
  </si>
  <si>
    <t>FEDERAL INCOME TAX</t>
  </si>
  <si>
    <t>OTHER POWER SUPPLY EXPENSES</t>
  </si>
  <si>
    <t>CUSTOMER ACCOUNT EXPENSES</t>
  </si>
  <si>
    <t xml:space="preserve">   </t>
  </si>
  <si>
    <t>AMORTIZATION OF PROPERTY LOSS</t>
  </si>
  <si>
    <t>RATE BASE</t>
  </si>
  <si>
    <t>QUALIFIED RETIREMENT FUND</t>
  </si>
  <si>
    <t>STATEMENT OF OPERATING INCOME AND ADJUSTMENTS</t>
  </si>
  <si>
    <t>OTHER ENERGY SUPPLY EXPENSES</t>
  </si>
  <si>
    <t>WEIGHTED COST OF DEBT</t>
  </si>
  <si>
    <t xml:space="preserve">INCREASE (DECREASE) FIT @ </t>
  </si>
  <si>
    <t>RATE BASE:</t>
  </si>
  <si>
    <t>TOTAL RATE BASE</t>
  </si>
  <si>
    <t>ADJUSTED</t>
  </si>
  <si>
    <t>RESTATED EXCISE TAXES</t>
  </si>
  <si>
    <t>CHARGED TO EXPENSE FOR TEST YEAR</t>
  </si>
  <si>
    <t>INCREASE(DECREASE) EXCISE TAX</t>
  </si>
  <si>
    <t>INCREASE(DECREASE) WUTC FILING FEE</t>
  </si>
  <si>
    <t>RESTATED WUTC FILING FEE</t>
  </si>
  <si>
    <t>INCREASE (DECREASE) FIT</t>
  </si>
  <si>
    <t>BAD DEBTS</t>
  </si>
  <si>
    <t>EXCISE TAX &amp; FILING FEE</t>
  </si>
  <si>
    <t>EXCISE TAX &amp;</t>
  </si>
  <si>
    <t>FILING FEE</t>
  </si>
  <si>
    <t>GAS COSTS:</t>
  </si>
  <si>
    <t xml:space="preserve"> PURCHASED GAS</t>
  </si>
  <si>
    <t>DEPRECIATION</t>
  </si>
  <si>
    <t>COMMISSION BASIS REPORT</t>
  </si>
  <si>
    <t>TEST YEAR</t>
  </si>
  <si>
    <t>TAX BENEFIT OF RESTATED INTEREST</t>
  </si>
  <si>
    <t>INCREASE(DECREASE) OPERATING INCOME</t>
  </si>
  <si>
    <t>UNCOLLECTIBLES CHARGED TO EXPENSE IN TEST YEAR</t>
  </si>
  <si>
    <t>INCREASE (DECREASE) OPERATING INCOME</t>
  </si>
  <si>
    <t>INCREASE (DECREASE) FIT @</t>
  </si>
  <si>
    <t>D&amp;O INSURANCE</t>
  </si>
  <si>
    <t>D &amp; O INS. CHG  EXPENSE</t>
  </si>
  <si>
    <t>D&amp;O</t>
  </si>
  <si>
    <t>INSURANCE</t>
  </si>
  <si>
    <t>PERCENT</t>
  </si>
  <si>
    <t>NET</t>
  </si>
  <si>
    <t>GROSS</t>
  </si>
  <si>
    <t>WRITEOFFS</t>
  </si>
  <si>
    <t>REVENUES</t>
  </si>
  <si>
    <t>TO REVENUE</t>
  </si>
  <si>
    <t>YEAR</t>
  </si>
  <si>
    <t>TOTAL INCREASE (DECREASE) EXPENSE</t>
  </si>
  <si>
    <t>INTEREST ON CUSTOMER DEPOSITS</t>
  </si>
  <si>
    <t>INTEREST EXPENSE FOR TEST YEAR</t>
  </si>
  <si>
    <t xml:space="preserve">INTEREST ON </t>
  </si>
  <si>
    <t>CUST DEPOSITS</t>
  </si>
  <si>
    <t>PENSION PLAN</t>
  </si>
  <si>
    <t>INCREASE (DECREASE ) IN EXPENSE</t>
  </si>
  <si>
    <t>INCREASE (DECREASE) INCOME</t>
  </si>
  <si>
    <t xml:space="preserve">PENSION </t>
  </si>
  <si>
    <t>PLAN</t>
  </si>
  <si>
    <t>a</t>
  </si>
  <si>
    <t>b</t>
  </si>
  <si>
    <t>c=a/b</t>
  </si>
  <si>
    <t>d=a</t>
  </si>
  <si>
    <t>e</t>
  </si>
  <si>
    <t>f=d-e</t>
  </si>
  <si>
    <t>g=b</t>
  </si>
  <si>
    <t>h</t>
  </si>
  <si>
    <t>Equity Rate Base</t>
  </si>
  <si>
    <t>i=g*h</t>
  </si>
  <si>
    <t>j=f/i</t>
  </si>
  <si>
    <t>Restated Net Operating Income</t>
  </si>
  <si>
    <t>Restated Rate Base</t>
  </si>
  <si>
    <t>Actual Equity Percent</t>
  </si>
  <si>
    <t>Restated Return on Actual Equity</t>
  </si>
  <si>
    <t>Normalized Overall Rate of Return</t>
  </si>
  <si>
    <t>TEMPERATURE NORMALIZATION ADJUSTMENT:</t>
  </si>
  <si>
    <t>TEMP ADJ</t>
  </si>
  <si>
    <t>THERMS</t>
  </si>
  <si>
    <t>CHANGE</t>
  </si>
  <si>
    <t>REVENUE ADJUSTMENT:</t>
  </si>
  <si>
    <t>INCREASE (DECREASE) SALES TO CUSTOMERS</t>
  </si>
  <si>
    <t>UNCOLLECTIBLES @</t>
  </si>
  <si>
    <t>ANNUAL FILING FEE @</t>
  </si>
  <si>
    <t>STATE UTILITY TAX @</t>
  </si>
  <si>
    <t>INCREASE (DECREASE) TAXES OTHER</t>
  </si>
  <si>
    <t>TEMPERATURE</t>
  </si>
  <si>
    <t>NORMALIZATION</t>
  </si>
  <si>
    <t>SALES TO CUSTOMERS:</t>
  </si>
  <si>
    <t>TOTAL INCREASE (DECREASE) SALES TO CUSTOMERS</t>
  </si>
  <si>
    <t>TOTAL INCREASE (DECREASE) REVENUES</t>
  </si>
  <si>
    <t>OPERATING EXPENSES:</t>
  </si>
  <si>
    <t>PURCHASED GAS COSTS</t>
  </si>
  <si>
    <t>REMOVE REVENUES ASSOCIATED WITH RIDERS:</t>
  </si>
  <si>
    <t>REMOVE LOW INCOME RIDER - SCHEDULE 129</t>
  </si>
  <si>
    <t>REMOVE CONSERVATION TRACKER - SCHEDULE 120</t>
  </si>
  <si>
    <t>REMOVE REVENUE ASSOC WITH PGA AMORTIZATION - SCHEDULE 106</t>
  </si>
  <si>
    <t>TOTAL (INCREASE) DECREASE REVENUES</t>
  </si>
  <si>
    <t>DECREASE REVENUE SENSITIVE ITEMS FOR DECREASE IN REVENUES:</t>
  </si>
  <si>
    <t>ANNUAL FILING FEE</t>
  </si>
  <si>
    <t xml:space="preserve">STATE UTILITY TAX </t>
  </si>
  <si>
    <t xml:space="preserve">TOTAL </t>
  </si>
  <si>
    <t>REMOVE EXPENSES ASSOCIATED WITH RIDERS</t>
  </si>
  <si>
    <t>REMOVE LOW INCOME AMORTIZATION - SCHEDULE 129</t>
  </si>
  <si>
    <t>REMOVE CONSERVATION AMORTIZATION - SCHEDULE 120</t>
  </si>
  <si>
    <t>REMOVE PGA DEFERRAL AMORTIZATION EXP - SCHEDULE 106</t>
  </si>
  <si>
    <t>INCREASE (DECREASE) OPERATING INCOME BEFORE FIT</t>
  </si>
  <si>
    <t>PASS-THROUGH</t>
  </si>
  <si>
    <t>SUM OF TAXES OTHER</t>
  </si>
  <si>
    <t>STATE UTILITY TAX ( 3.852% - ( LINE 1 * 3.852% )  )</t>
  </si>
  <si>
    <t>INCREASE(DECREASE ) IN INCOME</t>
  </si>
  <si>
    <t>TEMPERATURE NORMALIZATION</t>
  </si>
  <si>
    <t>PASS-THROUGH REVENUE &amp; EXPENSE</t>
  </si>
  <si>
    <t>REVENUE &amp; EXPENSE</t>
  </si>
  <si>
    <t>REVENUE &amp; EXPENSE RESTATING</t>
  </si>
  <si>
    <t>&amp; EXPENSE</t>
  </si>
  <si>
    <t>REVENUE</t>
  </si>
  <si>
    <t>NET RATE BASE</t>
  </si>
  <si>
    <t>OTHER</t>
  </si>
  <si>
    <t>OPERATING</t>
  </si>
  <si>
    <t>Restated Interest Expense</t>
  </si>
  <si>
    <t>Restated NOI less Restated Interest Exp</t>
  </si>
  <si>
    <t>INCENTIVE</t>
  </si>
  <si>
    <t>PAY</t>
  </si>
  <si>
    <t>INCENTIVE PAY</t>
  </si>
  <si>
    <t>PAYROLL TAXES ASSOC WITH MERIT PAY</t>
  </si>
  <si>
    <t>INCREASE (DECREASE) OPERATING EXPENSE</t>
  </si>
  <si>
    <t>INCREASE(DECREASE) FIT @</t>
  </si>
  <si>
    <t>PUGET SOUND ENERGY, INC.</t>
  </si>
  <si>
    <t>Utility Capital Structure</t>
  </si>
  <si>
    <t>Cost of Capital and Rate of Return</t>
  </si>
  <si>
    <t>(A)</t>
  </si>
  <si>
    <t>(B)</t>
  </si>
  <si>
    <t>(C)</t>
  </si>
  <si>
    <t>(D)</t>
  </si>
  <si>
    <t>(E)</t>
  </si>
  <si>
    <t>Weighted</t>
  </si>
  <si>
    <t>Cost of</t>
  </si>
  <si>
    <t>Description</t>
  </si>
  <si>
    <t>Amount (i)</t>
  </si>
  <si>
    <t>Ratio</t>
  </si>
  <si>
    <t>Cost</t>
  </si>
  <si>
    <t>Capital</t>
  </si>
  <si>
    <t>Common Stock</t>
  </si>
  <si>
    <t>Total</t>
  </si>
  <si>
    <r>
      <t>(i)</t>
    </r>
    <r>
      <rPr>
        <sz val="10"/>
        <rFont val="Arial"/>
        <family val="2"/>
      </rPr>
      <t xml:space="preserve"> - Average of Month-End Balances</t>
    </r>
  </si>
  <si>
    <t xml:space="preserve">RESTATED </t>
  </si>
  <si>
    <t>RATE CASE</t>
  </si>
  <si>
    <t>EXPENSES</t>
  </si>
  <si>
    <t>RATE CASE EXPENSES</t>
  </si>
  <si>
    <t>EXPENSES TO BE NORMALIZED:</t>
  </si>
  <si>
    <t>INJURIES</t>
  </si>
  <si>
    <t>AND DAMAGES</t>
  </si>
  <si>
    <t>INJURIES AND DAMAGES</t>
  </si>
  <si>
    <t>INJURIES &amp; DAMAGES ACCRUALS</t>
  </si>
  <si>
    <t>INJURIES &amp; DAMAGES PAYMENTS IN EXCESS OF ACCRUALS</t>
  </si>
  <si>
    <t>INCREASE/(DECREASE) IN EXPENSE</t>
  </si>
  <si>
    <t>INCREASE/(DECREASE) IN OPERATING EXPENSE (LINE 3)</t>
  </si>
  <si>
    <t>REMOVE MUNICIPAL TAXES ASSOC WITH SALES TO CUSTOMERS</t>
  </si>
  <si>
    <t>REMOVE MUNICIPAL TAXES ASSOC WITH OTHER OPRTG REV</t>
  </si>
  <si>
    <t>REMOVE CARBON OFFSET - SCHEDULE 137</t>
  </si>
  <si>
    <t>REMOVE OTHER ASSOC WITH CARBON OFFSET - SCHEDULE 137</t>
  </si>
  <si>
    <t>REMOVE CARBON OFFSET AMORTIZATION EXP - SCHEDULE 137</t>
  </si>
  <si>
    <t>OTHER OPERATING REVENUES:</t>
  </si>
  <si>
    <t>PUGET SOUND ENERGY</t>
  </si>
  <si>
    <t>REMOVE PROPERTY TAX AMORTIZATION EXP - SCHEDULE 140</t>
  </si>
  <si>
    <t>REMOVE PROPERTY TAX TRACKER - SCHEDULE 140</t>
  </si>
  <si>
    <t>Adj 3.01</t>
  </si>
  <si>
    <t>Adj 3.02</t>
  </si>
  <si>
    <t>Adj 3.03</t>
  </si>
  <si>
    <t xml:space="preserve"> Adj 3.04</t>
  </si>
  <si>
    <t>Adj 3.05</t>
  </si>
  <si>
    <t>Adj 3.06</t>
  </si>
  <si>
    <t>Adj 3.07</t>
  </si>
  <si>
    <t>Adj 3.08</t>
  </si>
  <si>
    <t>Adj 3.09</t>
  </si>
  <si>
    <t>Adj 3.10</t>
  </si>
  <si>
    <t>Adj 3.11</t>
  </si>
  <si>
    <t>Adj 3.12</t>
  </si>
  <si>
    <t>Adj 3.13</t>
  </si>
  <si>
    <t>Adj 4.01</t>
  </si>
  <si>
    <t>REMOVE DECOUPLING SCH 142 SURCHARGE AMORT EXPENSE</t>
  </si>
  <si>
    <t>3-YR AVERAGE OF NET WRITE OFF RATE</t>
  </si>
  <si>
    <t>REPORTING PERIOD REVENUES</t>
  </si>
  <si>
    <t>After Earnings</t>
  </si>
  <si>
    <t>Gas Commission Basis Report Cover Letter</t>
  </si>
  <si>
    <t>Adjusted Results</t>
  </si>
  <si>
    <t xml:space="preserve">Earnings </t>
  </si>
  <si>
    <t>of Operations</t>
  </si>
  <si>
    <t>Sharing</t>
  </si>
  <si>
    <t>REMOVE RENTALS ASSOC WITH SCH 132</t>
  </si>
  <si>
    <t>PROFORMA BAD DEBT RATE</t>
  </si>
  <si>
    <t>PROFORMA BAD DEBTS</t>
  </si>
  <si>
    <t>TOTAL INCENTIVE / MERIT PAY</t>
  </si>
  <si>
    <t>December</t>
  </si>
  <si>
    <t>August</t>
  </si>
  <si>
    <t>Conversion Factor</t>
  </si>
  <si>
    <t>Difference</t>
  </si>
  <si>
    <t>Line 2 x Line 3</t>
  </si>
  <si>
    <t>Maximum Net Operating Income</t>
  </si>
  <si>
    <t xml:space="preserve">Restated Rate Base </t>
  </si>
  <si>
    <t>Source</t>
  </si>
  <si>
    <t>Line No.</t>
  </si>
  <si>
    <t>Commission Basis Report</t>
  </si>
  <si>
    <t>Total Debt</t>
  </si>
  <si>
    <t>Summary-2</t>
  </si>
  <si>
    <t>Summary-3</t>
  </si>
  <si>
    <t>Summary-1</t>
  </si>
  <si>
    <t>CONVERSION FACTOR EXCLUDING FEDERAL INCOME TAX ( 1 - LINE 5)</t>
  </si>
  <si>
    <t>FEDERAL INCOME TAX ( LINE 7 * 21%)</t>
  </si>
  <si>
    <t>Interruptible with firm option - com</t>
  </si>
  <si>
    <t>Trans. interrupt with firm option - com</t>
  </si>
  <si>
    <t>Non-excl interrupt w/ firm option - com</t>
  </si>
  <si>
    <t>Trans. non-exclus inter w/ firm option - com</t>
  </si>
  <si>
    <t>Special contracts - ind</t>
  </si>
  <si>
    <t xml:space="preserve">FEDERAL INCOME TAX </t>
  </si>
  <si>
    <t xml:space="preserve">   CURRENT FIT    @</t>
  </si>
  <si>
    <t xml:space="preserve">   DEFERRED FIT - DEBIT</t>
  </si>
  <si>
    <t xml:space="preserve">   DEFERRED FIT - OTHER</t>
  </si>
  <si>
    <t xml:space="preserve">   DEFERRED FIT - INV TAX CREDIT, NET OF AMORTIZATION</t>
  </si>
  <si>
    <t xml:space="preserve">                    TOTAL RESTATED FIT</t>
  </si>
  <si>
    <t>FIT PER BOOKS:</t>
  </si>
  <si>
    <t xml:space="preserve">   CURRENT FIT    </t>
  </si>
  <si>
    <t xml:space="preserve">   DEFERRED FIT - CREDIT</t>
  </si>
  <si>
    <t xml:space="preserve">                    TOTAL CHARGED TO EXPENSE</t>
  </si>
  <si>
    <t>INCREASE(DECREASE) DEFERRED FIT</t>
  </si>
  <si>
    <t>INCREASE(DECREASE) ITC</t>
  </si>
  <si>
    <t xml:space="preserve">INCREASE(DECREASE) NOI </t>
  </si>
  <si>
    <t>85T</t>
  </si>
  <si>
    <t>87T</t>
  </si>
  <si>
    <t>SC</t>
  </si>
  <si>
    <t>*</t>
  </si>
  <si>
    <t>NOI - After</t>
  </si>
  <si>
    <t>RATEBASE - After</t>
  </si>
  <si>
    <t>AFTER CHANGES - LINKED!!!</t>
  </si>
  <si>
    <t>DIFFERENCE</t>
  </si>
  <si>
    <t>NOI</t>
  </si>
  <si>
    <t>RATEBASE</t>
  </si>
  <si>
    <t>BEFORE CHANGES - COPY VALUES FROM EXCEL ABOVE ROWS NOI thru RATE BASE</t>
  </si>
  <si>
    <t>Adj 3.19</t>
  </si>
  <si>
    <t>Adj 3.21</t>
  </si>
  <si>
    <t>UTILITY PLANT RATEBASE</t>
  </si>
  <si>
    <t>PLANT BALANCE</t>
  </si>
  <si>
    <t xml:space="preserve">ACCUM DEPRECIATION </t>
  </si>
  <si>
    <t>DEFERRED INCOME TAX LIABILITY</t>
  </si>
  <si>
    <t>NET  PLANT RATEBASE</t>
  </si>
  <si>
    <t xml:space="preserve">CONVERSION FACTOR INCL FEDERAL INCOME TAX ( LINE 5 + LINE 8 ) </t>
  </si>
  <si>
    <t>COC and RSI - From COC History</t>
  </si>
  <si>
    <t>19GRC Final Order</t>
  </si>
  <si>
    <t>UE-190529 &amp; UG-190530</t>
  </si>
  <si>
    <t>Rates Effective</t>
  </si>
  <si>
    <t>Test Year Ended</t>
  </si>
  <si>
    <t>Rate Year Beginning</t>
  </si>
  <si>
    <t>Capital %</t>
  </si>
  <si>
    <t>Cost %</t>
  </si>
  <si>
    <t>WACC</t>
  </si>
  <si>
    <t>Short Term Debt (Prior to 17GRC, separated)</t>
  </si>
  <si>
    <t>Short and Long Term Debt</t>
  </si>
  <si>
    <t>PREFERRED</t>
  </si>
  <si>
    <t>EQUITY</t>
  </si>
  <si>
    <t>AFTER TAX SHORT TERM DEBT ( (LINE 1)* 65%)</t>
  </si>
  <si>
    <t>AFTER TAX LONG TERM DEBT ( (LINE 2)* 65%)</t>
  </si>
  <si>
    <t>TOTAL AFTER TAX COST OF CAPITAL</t>
  </si>
  <si>
    <t>Electric  - Conversion Factor (for revenue sensitive items)</t>
  </si>
  <si>
    <t>STATE UTILITY TAX ( 0% - ( LINE 1 * 0% )  )</t>
  </si>
  <si>
    <t>CONVERSION FACTOR EXCLUDING FEDERAL INCOME TAX</t>
  </si>
  <si>
    <t xml:space="preserve">CONVERSION FACTOR INCL FEDERAL INCOME TAX </t>
  </si>
  <si>
    <t>OTHER OPERATING EXPENSES:</t>
  </si>
  <si>
    <t>INCREASE (DECREASE) OPERATING EXPENSES</t>
  </si>
  <si>
    <t>FIT</t>
  </si>
  <si>
    <t>INCENTIVE MERIT / PAY</t>
  </si>
  <si>
    <t>REMOVE SCHEDULE 141Z PROTECTED EDIT (OFFSET IN FIT %)</t>
  </si>
  <si>
    <t>REMOVE EARNINGS SHARING ACCRUALS (no over earnings)</t>
  </si>
  <si>
    <t>TOTAL INCREASE (DECREASE) OTHER OPERATING REVENUES</t>
  </si>
  <si>
    <t>INCREASE (DECREASE) FIT  (LINE 49 * 21%)</t>
  </si>
  <si>
    <t>Company</t>
  </si>
  <si>
    <t>TestYear</t>
  </si>
  <si>
    <t>Filing</t>
  </si>
  <si>
    <t>Docket</t>
  </si>
  <si>
    <t>ExhibitNo</t>
  </si>
  <si>
    <t>Exhibit No.</t>
  </si>
  <si>
    <t>Filing Fee</t>
  </si>
  <si>
    <t>PUGET SOUND ENERGY - GAS</t>
  </si>
  <si>
    <t>Utility Tax</t>
  </si>
  <si>
    <t>UG-__________</t>
  </si>
  <si>
    <t>Bad Debt/Uncollectible</t>
  </si>
  <si>
    <t>ANNUAL NORMALIZATION (LINE 3 / LINE 4)</t>
  </si>
  <si>
    <t>REMOVE RENEWABLE NATURAL GAS - SCHEDULE 138 (RNG)</t>
  </si>
  <si>
    <t>REMOVE OTHER GAS REVENUE RENEWABLE NATURAL GAS - SCHEDULE 138 (RNG)</t>
  </si>
  <si>
    <t>REMOVE OTHER GAS EXPENSE RNG OFFSET PROGRAM- SCHEDULE 138</t>
  </si>
  <si>
    <t>REMOVE AMI RETURN DEFERRAL (ASSOCIATED PLANT REMOVED)</t>
  </si>
  <si>
    <t>BAD DEBTS - CUSTOMER ACCTS EXPENSES</t>
  </si>
  <si>
    <t>ANNUAL FILING FEE - ADMIN &amp; GENERAL EXPENSE</t>
  </si>
  <si>
    <t>STATE UTILITY TAX - TAXES OTHER THAN F.I.T.</t>
  </si>
  <si>
    <t>REMOVE AMI REVENUE AND RATEBASE</t>
  </si>
  <si>
    <t>REMOVE AMI</t>
  </si>
  <si>
    <t>REV &amp; RATEBASE</t>
  </si>
  <si>
    <t>FOR THE TWELVE MONTHS ENDED DECEMBER 31, 2023</t>
  </si>
  <si>
    <t>2023 Commission Basis Report</t>
  </si>
  <si>
    <t>12 ME December 31, 2023</t>
  </si>
  <si>
    <t>ACCUM DEPR AND AMORT</t>
  </si>
  <si>
    <t>DEFERRED DEBITS AND CREDITS</t>
  </si>
  <si>
    <t>DEFERRED TAXES</t>
  </si>
  <si>
    <t>GROSS UTILITY PLANT IN SERVICE</t>
  </si>
  <si>
    <t>ALLOWANCE FOR WORKING CAPITAL</t>
  </si>
  <si>
    <t>UPGRADE RATE BASE</t>
  </si>
  <si>
    <t>REMOVE LNG DIST</t>
  </si>
  <si>
    <t>REMOVE LNG DISTRIBUTION PIPELINE UPGRADES</t>
  </si>
  <si>
    <t>LNG DISTRIBUTION UPGRADE RATEBASE</t>
  </si>
  <si>
    <t>PLANT BALANCE (AMA)</t>
  </si>
  <si>
    <t>ACCUM DEPRECIATION (AMA)</t>
  </si>
  <si>
    <t>DEFERRED INCOME TAX LIABILITY (AMA)</t>
  </si>
  <si>
    <t>NET  PLANT RATEBASE (AMA)</t>
  </si>
  <si>
    <t>LNG DISTRIBUTION UPGRADE OTHER OPERATING REVENUES</t>
  </si>
  <si>
    <t>REMOVE DEPRECIATION EXPENSE</t>
  </si>
  <si>
    <t xml:space="preserve">      2021 + 2019 GRC EXPENSES TO BE NORMALIZED</t>
  </si>
  <si>
    <t xml:space="preserve">      NORMALIZATION PERIOD IN 21GRC</t>
  </si>
  <si>
    <t>INCREASE (DECREASE) OPERATING EXPENSE BEFORE FIT</t>
  </si>
  <si>
    <r>
      <t>REMOVE BILL DISCOUNT RATE RIDER - SCHEDULE 129DG (</t>
    </r>
    <r>
      <rPr>
        <sz val="8.5"/>
        <color rgb="FF0000FF"/>
        <rFont val="Times New Roman"/>
        <family val="1"/>
      </rPr>
      <t>new</t>
    </r>
    <r>
      <rPr>
        <sz val="10"/>
        <rFont val="Times New Roman"/>
        <family val="1"/>
      </rPr>
      <t>)</t>
    </r>
  </si>
  <si>
    <r>
      <t>REMOVE DECOUPLING SCH 142 REVENUE (</t>
    </r>
    <r>
      <rPr>
        <i/>
        <sz val="10"/>
        <color rgb="FF0000FF"/>
        <rFont val="Times New Roman"/>
        <family val="1"/>
      </rPr>
      <t>Amort, not tariff</t>
    </r>
    <r>
      <rPr>
        <sz val="10"/>
        <rFont val="Times New Roman"/>
        <family val="1"/>
      </rPr>
      <t>)</t>
    </r>
  </si>
  <si>
    <t>BDRGAS Bill Discount Rate- Discounts</t>
  </si>
  <si>
    <t>REMOVE GAS  - SCHEDULE 129D DEFERRAL(new)</t>
  </si>
  <si>
    <t>2023 CBR Results</t>
  </si>
  <si>
    <t>(Source: UE-220066 and UE-190529)</t>
  </si>
  <si>
    <t>Line 4 - Line 3</t>
  </si>
  <si>
    <t>Excess Earnings</t>
  </si>
  <si>
    <t>Incremental Earnings Sharing for CY 2023</t>
  </si>
  <si>
    <t>Line 6 ÷ Line 7</t>
  </si>
  <si>
    <t>Actual Return</t>
  </si>
  <si>
    <t>10/1/2020 - 1/6/2023</t>
  </si>
  <si>
    <t>2022 GRC electric rates became effective 1/17/2023</t>
  </si>
  <si>
    <t>prorated 6 days 2019 GRC and 359 days 2022 GRC</t>
  </si>
  <si>
    <t>2019 GRC</t>
  </si>
  <si>
    <t>2022 GRC</t>
  </si>
  <si>
    <t>Prorated</t>
  </si>
  <si>
    <t>50 BP</t>
  </si>
  <si>
    <t>RCW</t>
  </si>
  <si>
    <t>Threshold Return</t>
  </si>
  <si>
    <t>(Source: CBR, Adj. 4.01)</t>
  </si>
  <si>
    <t>Gas Earnings Sharing Test - Based on RCW 80.28.425(6) per 2022 GRC</t>
  </si>
  <si>
    <t>Commission basis report Summary page</t>
  </si>
  <si>
    <t>Greater of zero or line 5</t>
  </si>
  <si>
    <t>LESS TEST YEAR EXPENSE:  GRC DIRECT CHARGES TO O&amp;M</t>
  </si>
  <si>
    <t>RCW 80.28-425(6) If the annual commission basis report for a gas or electrical company demonstrates that the reported rate of return on rate base of the company for the 12-month period ending as of the end of the period for which the annual commission basis report is filed is more than .5 percent higher than the rate of return authorized by the commission in the multiyear rate plan for such a company, the company shall defer all revenues that are in excess of .5 percent higher than the rate of return authorized by the commission for refunds to customers or another determination by the commission in a subsequent adjudicative proceeding. If a multistate electrical company with fewer than 250,000 customers in Washington files a multiyear rate plan that provides for no increases in base rates in consecutive years beyond the initial rate year, the commission shall waive the requirements of this subsection provided that such a waiver results in just and reasonable rates.</t>
  </si>
  <si>
    <t>Authorized ROR - prorated plus fifty basis points per RCW 80.28.425(6)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</si>
</sst>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0">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 ;\(#,##0.00\)"/>
    <numFmt numFmtId="165" formatCode="0.0000%"/>
    <numFmt numFmtId="166" formatCode="0.0%"/>
    <numFmt numFmtId="167" formatCode="0.000%"/>
    <numFmt numFmtId="168" formatCode="0.00000%"/>
    <numFmt numFmtId="169" formatCode="0.0000000"/>
    <numFmt numFmtId="170" formatCode="0.000000"/>
    <numFmt numFmtId="171" formatCode="#,##0.0000000;\(#,##0.0000000\)"/>
    <numFmt numFmtId="172" formatCode="#,##0;\(#,##0\)"/>
    <numFmt numFmtId="173" formatCode="yyyy"/>
    <numFmt numFmtId="174" formatCode="0."/>
    <numFmt numFmtId="175" formatCode=".0000000"/>
    <numFmt numFmtId="176" formatCode="&quot;$&quot;#,##0_);\(#,##0\)"/>
    <numFmt numFmtId="177" formatCode="_(* #,##0_);_(* \(#,##0\);_(* &quot;-&quot;??_);_(@_)"/>
    <numFmt numFmtId="178" formatCode="_(&quot;$&quot;* #,##0_);_(&quot;$&quot;* \(#,##0\);_(&quot;$&quot;* &quot;-&quot;??_);_(@_)"/>
    <numFmt numFmtId="179" formatCode="_(&quot;$&quot;* #,##0_);[Red]_(&quot;$&quot;* \(#,##0\);_(&quot;$&quot;* &quot;-&quot;_);_(@_)"/>
    <numFmt numFmtId="180" formatCode="_(&quot;$&quot;* #,##0.0000_);_(&quot;$&quot;* \(#,##0.0000\);_(&quot;$&quot;* &quot;-&quot;??_);_(@_)"/>
    <numFmt numFmtId="181" formatCode="0.00000"/>
    <numFmt numFmtId="182" formatCode="0.000000%"/>
    <numFmt numFmtId="183" formatCode="&quot;PAGE&quot;\ 0.00"/>
    <numFmt numFmtId="184" formatCode="[$-409]mmmm\ d\,\ yyyy;@"/>
    <numFmt numFmtId="185" formatCode="_(&quot;$&quot;* #,##0.0000_);_(&quot;$&quot;* \(#,##0.0000\);_(&quot;$&quot;* &quot;-&quot;????_);_(@_)"/>
    <numFmt numFmtId="186" formatCode="_(* #,##0.00_);_(* \(#,##0.00\);_(* &quot;-&quot;_);_(@_)"/>
    <numFmt numFmtId="187" formatCode="###,000"/>
  </numFmts>
  <fonts count="63" x14ac:knownFonts="1">
    <font>
      <sz val="8"/>
      <name val="Helv"/>
    </font>
    <font>
      <sz val="11"/>
      <color theme="1"/>
      <name val="Calibri"/>
      <family val="2"/>
      <scheme val="minor"/>
    </font>
    <font>
      <b/>
      <sz val="8"/>
      <name val="Helv"/>
    </font>
    <font>
      <sz val="10"/>
      <name val="Times New Roman"/>
      <family val="1"/>
    </font>
    <font>
      <b/>
      <sz val="10"/>
      <name val="Times New Roman"/>
      <family val="1"/>
    </font>
    <font>
      <u/>
      <sz val="10"/>
      <name val="Times New Roman"/>
      <family val="1"/>
    </font>
    <font>
      <b/>
      <u/>
      <sz val="10"/>
      <name val="Times New Roman"/>
      <family val="1"/>
    </font>
    <font>
      <sz val="10"/>
      <name val="Arial"/>
      <family val="2"/>
    </font>
    <font>
      <sz val="10"/>
      <color indexed="8"/>
      <name val="Times New Roman"/>
      <family val="1"/>
    </font>
    <font>
      <sz val="8"/>
      <name val="Arial"/>
      <family val="2"/>
    </font>
    <font>
      <sz val="10"/>
      <color indexed="10"/>
      <name val="Times New Roman"/>
      <family val="1"/>
    </font>
    <font>
      <sz val="8"/>
      <name val="Times New Roman"/>
      <family val="1"/>
    </font>
    <font>
      <sz val="10"/>
      <color indexed="56"/>
      <name val="Times New Roman"/>
      <family val="1"/>
    </font>
    <font>
      <sz val="10"/>
      <color indexed="14"/>
      <name val="Times New Roman"/>
      <family val="1"/>
    </font>
    <font>
      <sz val="12"/>
      <color indexed="14"/>
      <name val="Times New Roman"/>
      <family val="1"/>
    </font>
    <font>
      <b/>
      <sz val="10"/>
      <color indexed="8"/>
      <name val="Times New Roman"/>
      <family val="1"/>
    </font>
    <font>
      <sz val="8"/>
      <name val="Helv"/>
    </font>
    <font>
      <b/>
      <sz val="10"/>
      <name val="Arial"/>
      <family val="2"/>
    </font>
    <font>
      <b/>
      <sz val="10"/>
      <name val="Times New Roman"/>
      <family val="1"/>
    </font>
    <font>
      <sz val="10"/>
      <name val="Arial"/>
      <family val="2"/>
    </font>
    <font>
      <b/>
      <u/>
      <sz val="10"/>
      <name val="Arial"/>
      <family val="2"/>
    </font>
    <font>
      <u/>
      <sz val="10"/>
      <name val="Arial"/>
      <family val="2"/>
    </font>
    <font>
      <b/>
      <u val="double"/>
      <sz val="10"/>
      <name val="Arial"/>
      <family val="2"/>
    </font>
    <font>
      <b/>
      <sz val="11"/>
      <name val="Times New Roman"/>
      <family val="1"/>
    </font>
    <font>
      <b/>
      <sz val="10"/>
      <color rgb="FFFF0000"/>
      <name val="Times New Roman"/>
      <family val="1"/>
    </font>
    <font>
      <b/>
      <sz val="10"/>
      <color rgb="FFFF0000"/>
      <name val="Arial"/>
      <family val="2"/>
    </font>
    <font>
      <sz val="10"/>
      <color rgb="FFFF0000"/>
      <name val="Arial"/>
      <family val="2"/>
    </font>
    <font>
      <sz val="8"/>
      <color rgb="FFFF0000"/>
      <name val="Helv"/>
    </font>
    <font>
      <sz val="8"/>
      <color rgb="FFFF0000"/>
      <name val="Arial"/>
      <family val="2"/>
    </font>
    <font>
      <sz val="10"/>
      <color theme="1"/>
      <name val="Arial"/>
      <family val="2"/>
    </font>
    <font>
      <b/>
      <u/>
      <sz val="9"/>
      <name val="Arial"/>
      <family val="2"/>
    </font>
    <font>
      <sz val="9"/>
      <name val="Helv"/>
    </font>
    <font>
      <sz val="9"/>
      <name val="Arial"/>
      <family val="2"/>
    </font>
    <font>
      <sz val="9"/>
      <color theme="1"/>
      <name val="Arial"/>
      <family val="2"/>
    </font>
    <font>
      <b/>
      <sz val="9"/>
      <name val="Arial"/>
      <family val="2"/>
    </font>
    <font>
      <b/>
      <sz val="9"/>
      <color rgb="FFFF0000"/>
      <name val="Arial"/>
      <family val="2"/>
    </font>
    <font>
      <sz val="11"/>
      <name val="Times New Roman"/>
      <family val="1"/>
    </font>
    <font>
      <b/>
      <sz val="11"/>
      <color theme="1"/>
      <name val="Calibri"/>
      <family val="2"/>
      <scheme val="minor"/>
    </font>
    <font>
      <b/>
      <sz val="8"/>
      <color rgb="FFFF0000"/>
      <name val="Helv"/>
    </font>
    <font>
      <sz val="10"/>
      <color theme="1"/>
      <name val="Times New Roman"/>
      <family val="1"/>
    </font>
    <font>
      <b/>
      <sz val="8"/>
      <color rgb="FF1F497D"/>
      <name val="Verdana"/>
      <family val="2"/>
    </font>
    <font>
      <sz val="8"/>
      <color rgb="FF1F497D"/>
      <name val="Verdana"/>
      <family val="2"/>
    </font>
    <font>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sz val="8"/>
      <color rgb="FF000000"/>
      <name val="Arial"/>
      <family val="2"/>
    </font>
    <font>
      <sz val="8"/>
      <color rgb="FFDBE5F1"/>
      <name val="Verdana"/>
      <family val="2"/>
    </font>
    <font>
      <i/>
      <sz val="8"/>
      <color rgb="FF000000"/>
      <name val="Verdana"/>
      <family val="2"/>
    </font>
    <font>
      <b/>
      <i/>
      <sz val="8"/>
      <color rgb="FF000000"/>
      <name val="Verdana"/>
      <family val="2"/>
    </font>
    <font>
      <b/>
      <i/>
      <sz val="8"/>
      <color rgb="FF1F497D"/>
      <name val="Verdana"/>
      <family val="2"/>
    </font>
    <font>
      <i/>
      <sz val="8"/>
      <color rgb="FF1F497D"/>
      <name val="Verdana"/>
      <family val="2"/>
    </font>
    <font>
      <sz val="11"/>
      <color theme="1"/>
      <name val="Times New Roman"/>
      <family val="1"/>
    </font>
    <font>
      <sz val="8.5"/>
      <color rgb="FF0000FF"/>
      <name val="Times New Roman"/>
      <family val="1"/>
    </font>
    <font>
      <i/>
      <sz val="10"/>
      <color rgb="FF0000FF"/>
      <name val="Times New Roman"/>
      <family val="1"/>
    </font>
    <font>
      <b/>
      <sz val="11"/>
      <name val="Arial"/>
      <family val="2"/>
    </font>
    <font>
      <sz val="11"/>
      <name val="Arial"/>
      <family val="2"/>
    </font>
    <font>
      <sz val="11"/>
      <name val="Helv"/>
    </font>
    <font>
      <sz val="11"/>
      <color rgb="FF0000FF"/>
      <name val="Arial"/>
      <family val="2"/>
    </font>
    <font>
      <i/>
      <sz val="11"/>
      <name val="Arial"/>
      <family val="2"/>
    </font>
    <font>
      <b/>
      <sz val="10"/>
      <color theme="1"/>
      <name val="Times New Roman"/>
      <family val="1"/>
    </font>
    <font>
      <sz val="11"/>
      <color rgb="FF000000"/>
      <name val="Open Sans"/>
      <family val="2"/>
    </font>
  </fonts>
  <fills count="24">
    <fill>
      <patternFill patternType="none"/>
    </fill>
    <fill>
      <patternFill patternType="gray125"/>
    </fill>
    <fill>
      <patternFill patternType="solid">
        <fgColor rgb="FFCCFF33"/>
        <bgColor indexed="64"/>
      </patternFill>
    </fill>
    <fill>
      <patternFill patternType="solid">
        <fgColor rgb="FFFFFF00"/>
        <bgColor indexed="64"/>
      </patternFill>
    </fill>
    <fill>
      <patternFill patternType="solid">
        <fgColor rgb="FFFFF3FD"/>
        <bgColor indexed="64"/>
      </patternFill>
    </fill>
    <fill>
      <patternFill patternType="solid">
        <fgColor theme="7" tint="0.79998168889431442"/>
        <bgColor indexed="64"/>
      </patternFill>
    </fill>
    <fill>
      <patternFill patternType="solid">
        <fgColor rgb="FFCC99FF"/>
        <bgColor indexed="64"/>
      </patternFill>
    </fill>
    <fill>
      <patternFill patternType="solid">
        <fgColor rgb="FFDBE5F1"/>
        <bgColor rgb="FF000000"/>
      </patternFill>
    </fill>
    <fill>
      <patternFill patternType="solid">
        <fgColor rgb="FFDBE5F1"/>
        <bgColor rgb="FFFFFFFF"/>
      </patternFill>
    </fill>
    <fill>
      <patternFill patternType="solid">
        <fgColor rgb="FFFFFFFF"/>
        <bgColor rgb="FF000000"/>
      </patternFill>
    </fill>
    <fill>
      <patternFill patternType="solid">
        <fgColor rgb="FFF1F5FB"/>
        <bgColor rgb="FF000000"/>
      </patternFill>
    </fill>
    <fill>
      <patternFill patternType="solid">
        <fgColor rgb="FFE9EFF7"/>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s>
  <borders count="34">
    <border>
      <left/>
      <right/>
      <top/>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right/>
      <top/>
      <bottom style="double">
        <color indexed="64"/>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hair">
        <color rgb="FFC0C0C0"/>
      </left>
      <right style="hair">
        <color rgb="FFC0C0C0"/>
      </right>
      <top style="thin">
        <color rgb="FF808080"/>
      </top>
      <bottom style="thin">
        <color rgb="FF808080"/>
      </bottom>
      <diagonal/>
    </border>
    <border>
      <left style="medium">
        <color rgb="FFFF0000"/>
      </left>
      <right style="medium">
        <color rgb="FFFF0000"/>
      </right>
      <top style="medium">
        <color rgb="FFFF0000"/>
      </top>
      <bottom style="medium">
        <color rgb="FFFF0000"/>
      </bottom>
      <diagonal/>
    </border>
    <border>
      <left style="thin">
        <color rgb="FF000000"/>
      </left>
      <right style="thin">
        <color rgb="FF000000"/>
      </right>
      <top style="thin">
        <color rgb="FF000000"/>
      </top>
      <bottom style="thin">
        <color rgb="FF000000"/>
      </bottom>
      <diagonal/>
    </border>
  </borders>
  <cellStyleXfs count="48">
    <xf numFmtId="170" fontId="0" fillId="0" borderId="0">
      <alignment horizontal="left" wrapText="1"/>
    </xf>
    <xf numFmtId="43" fontId="16" fillId="0" borderId="0" applyFont="0" applyFill="0" applyBorder="0" applyAlignment="0" applyProtection="0"/>
    <xf numFmtId="9" fontId="16" fillId="0" borderId="0" applyFont="0" applyFill="0" applyBorder="0" applyAlignment="0" applyProtection="0"/>
    <xf numFmtId="185" fontId="7" fillId="0" borderId="0">
      <alignment horizontal="left" wrapText="1"/>
    </xf>
    <xf numFmtId="0" fontId="1" fillId="0" borderId="0"/>
    <xf numFmtId="0" fontId="7" fillId="0" borderId="0"/>
    <xf numFmtId="44" fontId="16" fillId="0" borderId="0" applyFont="0" applyFill="0" applyBorder="0" applyAlignment="0" applyProtection="0"/>
    <xf numFmtId="170" fontId="7" fillId="0" borderId="0">
      <alignment horizontal="left" wrapText="1"/>
    </xf>
    <xf numFmtId="0" fontId="40" fillId="7" borderId="28" applyNumberFormat="0" applyAlignment="0" applyProtection="0">
      <alignment horizontal="left" vertical="center" indent="1"/>
    </xf>
    <xf numFmtId="187" fontId="41" fillId="0" borderId="29" applyNumberFormat="0" applyProtection="0">
      <alignment horizontal="right" vertical="center"/>
    </xf>
    <xf numFmtId="187" fontId="40" fillId="0" borderId="30" applyNumberFormat="0" applyProtection="0">
      <alignment horizontal="right" vertical="center"/>
    </xf>
    <xf numFmtId="187" fontId="41" fillId="8" borderId="28" applyNumberFormat="0" applyAlignment="0" applyProtection="0">
      <alignment horizontal="left" vertical="center" indent="1"/>
    </xf>
    <xf numFmtId="0" fontId="42" fillId="9" borderId="30" applyNumberFormat="0" applyAlignment="0">
      <alignment horizontal="left" vertical="center" indent="1"/>
      <protection locked="0"/>
    </xf>
    <xf numFmtId="0" fontId="42" fillId="10" borderId="30" applyNumberFormat="0" applyAlignment="0" applyProtection="0">
      <alignment horizontal="left" vertical="center" indent="1"/>
    </xf>
    <xf numFmtId="187" fontId="41" fillId="11" borderId="29" applyNumberFormat="0" applyBorder="0">
      <alignment horizontal="right" vertical="center"/>
      <protection locked="0"/>
    </xf>
    <xf numFmtId="0" fontId="42" fillId="9" borderId="30" applyNumberFormat="0" applyAlignment="0">
      <alignment horizontal="left" vertical="center" indent="1"/>
      <protection locked="0"/>
    </xf>
    <xf numFmtId="187" fontId="40" fillId="10" borderId="30" applyNumberFormat="0" applyProtection="0">
      <alignment horizontal="right" vertical="center"/>
    </xf>
    <xf numFmtId="187" fontId="40" fillId="11" borderId="30" applyNumberFormat="0" applyBorder="0">
      <alignment horizontal="right" vertical="center"/>
      <protection locked="0"/>
    </xf>
    <xf numFmtId="187" fontId="43" fillId="12" borderId="31" applyNumberFormat="0" applyBorder="0" applyAlignment="0" applyProtection="0">
      <alignment horizontal="right" vertical="center" indent="1"/>
    </xf>
    <xf numFmtId="187" fontId="44" fillId="13" borderId="31" applyNumberFormat="0" applyBorder="0" applyAlignment="0" applyProtection="0">
      <alignment horizontal="right" vertical="center" indent="1"/>
    </xf>
    <xf numFmtId="187" fontId="44" fillId="14" borderId="31" applyNumberFormat="0" applyBorder="0" applyAlignment="0" applyProtection="0">
      <alignment horizontal="right" vertical="center" indent="1"/>
    </xf>
    <xf numFmtId="187" fontId="45" fillId="15" borderId="31" applyNumberFormat="0" applyBorder="0" applyAlignment="0" applyProtection="0">
      <alignment horizontal="right" vertical="center" indent="1"/>
    </xf>
    <xf numFmtId="187" fontId="45" fillId="16" borderId="31" applyNumberFormat="0" applyBorder="0" applyAlignment="0" applyProtection="0">
      <alignment horizontal="right" vertical="center" indent="1"/>
    </xf>
    <xf numFmtId="187" fontId="45" fillId="17" borderId="31" applyNumberFormat="0" applyBorder="0" applyAlignment="0" applyProtection="0">
      <alignment horizontal="right" vertical="center" indent="1"/>
    </xf>
    <xf numFmtId="187" fontId="46" fillId="18" borderId="31" applyNumberFormat="0" applyBorder="0" applyAlignment="0" applyProtection="0">
      <alignment horizontal="right" vertical="center" indent="1"/>
    </xf>
    <xf numFmtId="187" fontId="46" fillId="19" borderId="31" applyNumberFormat="0" applyBorder="0" applyAlignment="0" applyProtection="0">
      <alignment horizontal="right" vertical="center" indent="1"/>
    </xf>
    <xf numFmtId="187" fontId="46" fillId="20" borderId="31" applyNumberFormat="0" applyBorder="0" applyAlignment="0" applyProtection="0">
      <alignment horizontal="right" vertical="center" indent="1"/>
    </xf>
    <xf numFmtId="0" fontId="47" fillId="0" borderId="28" applyNumberFormat="0" applyFont="0" applyFill="0" applyAlignment="0" applyProtection="0"/>
    <xf numFmtId="187" fontId="48" fillId="8" borderId="0" applyNumberFormat="0" applyAlignment="0" applyProtection="0">
      <alignment horizontal="left" vertical="center" indent="1"/>
    </xf>
    <xf numFmtId="0" fontId="47" fillId="0" borderId="32" applyNumberFormat="0" applyFont="0" applyFill="0" applyAlignment="0" applyProtection="0"/>
    <xf numFmtId="187" fontId="41" fillId="0" borderId="29" applyNumberFormat="0" applyFill="0" applyBorder="0" applyAlignment="0" applyProtection="0">
      <alignment horizontal="right" vertical="center"/>
    </xf>
    <xf numFmtId="187" fontId="41" fillId="8" borderId="28" applyNumberFormat="0" applyAlignment="0" applyProtection="0">
      <alignment horizontal="left" vertical="center" indent="1"/>
    </xf>
    <xf numFmtId="0" fontId="40" fillId="7" borderId="30" applyNumberFormat="0" applyAlignment="0" applyProtection="0">
      <alignment horizontal="left" vertical="center" indent="1"/>
    </xf>
    <xf numFmtId="0" fontId="42" fillId="21" borderId="28" applyNumberFormat="0" applyAlignment="0" applyProtection="0">
      <alignment horizontal="left" vertical="center" indent="1"/>
    </xf>
    <xf numFmtId="0" fontId="42" fillId="22" borderId="28" applyNumberFormat="0" applyAlignment="0" applyProtection="0">
      <alignment horizontal="left" vertical="center" indent="1"/>
    </xf>
    <xf numFmtId="0" fontId="42" fillId="23" borderId="28" applyNumberFormat="0" applyAlignment="0" applyProtection="0">
      <alignment horizontal="left" vertical="center" indent="1"/>
    </xf>
    <xf numFmtId="0" fontId="42" fillId="11" borderId="28" applyNumberFormat="0" applyAlignment="0" applyProtection="0">
      <alignment horizontal="left" vertical="center" indent="1"/>
    </xf>
    <xf numFmtId="0" fontId="42" fillId="10" borderId="30" applyNumberFormat="0" applyAlignment="0" applyProtection="0">
      <alignment horizontal="left" vertical="center" indent="1"/>
    </xf>
    <xf numFmtId="0" fontId="49" fillId="0" borderId="33" applyNumberFormat="0" applyFill="0" applyBorder="0" applyAlignment="0" applyProtection="0"/>
    <xf numFmtId="0" fontId="50" fillId="0" borderId="33" applyNumberFormat="0" applyBorder="0" applyAlignment="0" applyProtection="0"/>
    <xf numFmtId="0" fontId="49" fillId="9" borderId="30" applyNumberFormat="0" applyAlignment="0">
      <alignment horizontal="left" vertical="center" indent="1"/>
      <protection locked="0"/>
    </xf>
    <xf numFmtId="0" fontId="49" fillId="9" borderId="30" applyNumberFormat="0" applyAlignment="0">
      <alignment horizontal="left" vertical="center" indent="1"/>
      <protection locked="0"/>
    </xf>
    <xf numFmtId="0" fontId="49" fillId="10" borderId="30" applyNumberFormat="0" applyAlignment="0" applyProtection="0">
      <alignment horizontal="left" vertical="center" indent="1"/>
    </xf>
    <xf numFmtId="187" fontId="51" fillId="10" borderId="30" applyNumberFormat="0" applyProtection="0">
      <alignment horizontal="right" vertical="center"/>
    </xf>
    <xf numFmtId="187" fontId="52" fillId="11" borderId="29" applyNumberFormat="0" applyBorder="0">
      <alignment horizontal="right" vertical="center"/>
      <protection locked="0"/>
    </xf>
    <xf numFmtId="187" fontId="51" fillId="11" borderId="30" applyNumberFormat="0" applyBorder="0">
      <alignment horizontal="right" vertical="center"/>
      <protection locked="0"/>
    </xf>
    <xf numFmtId="187" fontId="41" fillId="0" borderId="29" applyNumberFormat="0" applyFill="0" applyBorder="0" applyAlignment="0" applyProtection="0">
      <alignment horizontal="right" vertical="center"/>
    </xf>
    <xf numFmtId="41" fontId="16" fillId="0" borderId="0" applyFont="0" applyFill="0" applyBorder="0" applyAlignment="0" applyProtection="0"/>
  </cellStyleXfs>
  <cellXfs count="642">
    <xf numFmtId="0" fontId="0" fillId="0" borderId="0" xfId="0" applyNumberFormat="1" applyAlignment="1"/>
    <xf numFmtId="0" fontId="3" fillId="0" borderId="0" xfId="0" applyNumberFormat="1" applyFont="1" applyFill="1" applyBorder="1" applyAlignment="1"/>
    <xf numFmtId="0" fontId="3" fillId="0" borderId="0" xfId="0" applyNumberFormat="1" applyFont="1" applyFill="1" applyAlignment="1"/>
    <xf numFmtId="0" fontId="3" fillId="0" borderId="0" xfId="0" applyNumberFormat="1" applyFont="1" applyFill="1" applyAlignment="1">
      <alignment horizontal="fill"/>
    </xf>
    <xf numFmtId="0" fontId="4" fillId="0" borderId="0" xfId="0" applyNumberFormat="1" applyFont="1" applyFill="1" applyAlignment="1">
      <alignment horizontal="centerContinuous"/>
    </xf>
    <xf numFmtId="42" fontId="8" fillId="0" borderId="0" xfId="0" applyNumberFormat="1" applyFont="1" applyFill="1" applyAlignment="1" applyProtection="1">
      <protection locked="0"/>
    </xf>
    <xf numFmtId="42" fontId="8" fillId="0" borderId="0" xfId="0" applyNumberFormat="1" applyFont="1" applyFill="1" applyAlignment="1" applyProtection="1"/>
    <xf numFmtId="41" fontId="8" fillId="0" borderId="0" xfId="0" applyNumberFormat="1" applyFont="1" applyFill="1" applyAlignment="1" applyProtection="1">
      <protection locked="0"/>
    </xf>
    <xf numFmtId="41" fontId="8" fillId="0" borderId="0" xfId="0" applyNumberFormat="1" applyFont="1" applyFill="1" applyAlignment="1" applyProtection="1">
      <alignment horizontal="left"/>
      <protection locked="0"/>
    </xf>
    <xf numFmtId="41" fontId="8" fillId="0" borderId="2" xfId="0" applyNumberFormat="1" applyFont="1" applyFill="1" applyBorder="1" applyAlignment="1" applyProtection="1">
      <protection locked="0"/>
    </xf>
    <xf numFmtId="42" fontId="8" fillId="0" borderId="4" xfId="0" applyNumberFormat="1" applyFont="1" applyFill="1" applyBorder="1" applyAlignment="1" applyProtection="1"/>
    <xf numFmtId="10" fontId="3" fillId="0" borderId="0" xfId="0" applyNumberFormat="1" applyFont="1" applyFill="1" applyAlignment="1"/>
    <xf numFmtId="42" fontId="3" fillId="0" borderId="0" xfId="0" applyNumberFormat="1" applyFont="1" applyFill="1" applyAlignment="1" applyProtection="1">
      <protection locked="0"/>
    </xf>
    <xf numFmtId="41" fontId="3" fillId="0" borderId="0" xfId="0" applyNumberFormat="1" applyFont="1" applyFill="1" applyAlignment="1"/>
    <xf numFmtId="0" fontId="3" fillId="0" borderId="0" xfId="0" applyNumberFormat="1" applyFont="1" applyFill="1" applyAlignment="1">
      <alignment horizontal="centerContinuous"/>
    </xf>
    <xf numFmtId="0" fontId="4" fillId="0" borderId="0" xfId="0" applyNumberFormat="1" applyFont="1" applyFill="1" applyAlignment="1">
      <alignment horizontal="center"/>
    </xf>
    <xf numFmtId="0" fontId="3" fillId="0" borderId="0" xfId="0" applyNumberFormat="1" applyFont="1" applyFill="1" applyAlignment="1">
      <alignment horizontal="center"/>
    </xf>
    <xf numFmtId="0" fontId="3" fillId="0" borderId="0" xfId="0" applyNumberFormat="1" applyFont="1" applyFill="1" applyAlignment="1">
      <alignment horizontal="left"/>
    </xf>
    <xf numFmtId="172" fontId="3" fillId="0" borderId="0" xfId="0" applyNumberFormat="1" applyFont="1" applyFill="1" applyBorder="1" applyAlignment="1" applyProtection="1">
      <protection locked="0"/>
    </xf>
    <xf numFmtId="172" fontId="3" fillId="0" borderId="0" xfId="0" applyNumberFormat="1" applyFont="1" applyFill="1" applyBorder="1" applyAlignment="1"/>
    <xf numFmtId="0" fontId="3" fillId="0" borderId="0" xfId="0" applyNumberFormat="1" applyFont="1" applyFill="1" applyBorder="1" applyAlignment="1">
      <alignment horizontal="center"/>
    </xf>
    <xf numFmtId="0" fontId="4" fillId="0" borderId="2" xfId="0" applyNumberFormat="1" applyFont="1" applyFill="1" applyBorder="1" applyAlignment="1">
      <alignment horizontal="center"/>
    </xf>
    <xf numFmtId="172" fontId="3" fillId="0" borderId="0" xfId="0" applyNumberFormat="1" applyFont="1" applyFill="1" applyAlignment="1"/>
    <xf numFmtId="0" fontId="3" fillId="0" borderId="0" xfId="0" applyNumberFormat="1" applyFont="1" applyFill="1" applyAlignment="1">
      <alignment vertical="center"/>
    </xf>
    <xf numFmtId="42" fontId="3" fillId="0" borderId="0" xfId="0" applyNumberFormat="1" applyFont="1" applyFill="1" applyAlignment="1"/>
    <xf numFmtId="42" fontId="3" fillId="0" borderId="0" xfId="0" applyNumberFormat="1" applyFont="1" applyFill="1" applyAlignment="1"/>
    <xf numFmtId="38" fontId="3" fillId="0" borderId="0" xfId="0" applyNumberFormat="1" applyFont="1" applyFill="1" applyBorder="1" applyAlignment="1"/>
    <xf numFmtId="0" fontId="3" fillId="0" borderId="0" xfId="0" quotePrefix="1" applyNumberFormat="1" applyFont="1" applyFill="1" applyAlignment="1">
      <alignment horizontal="left"/>
    </xf>
    <xf numFmtId="0" fontId="4" fillId="0" borderId="0" xfId="0" applyNumberFormat="1" applyFont="1" applyFill="1" applyBorder="1" applyAlignment="1">
      <alignment horizontal="center"/>
    </xf>
    <xf numFmtId="0" fontId="4" fillId="0" borderId="0" xfId="0" applyNumberFormat="1" applyFont="1" applyFill="1" applyAlignment="1" applyProtection="1">
      <alignment horizontal="centerContinuous"/>
      <protection locked="0"/>
    </xf>
    <xf numFmtId="0" fontId="4" fillId="0" borderId="0" xfId="0" applyNumberFormat="1" applyFont="1" applyFill="1" applyAlignment="1"/>
    <xf numFmtId="18" fontId="4" fillId="0" borderId="0" xfId="0" applyNumberFormat="1" applyFont="1" applyFill="1" applyAlignment="1">
      <alignment horizontal="centerContinuous"/>
    </xf>
    <xf numFmtId="0" fontId="4" fillId="0" borderId="0" xfId="0" applyNumberFormat="1" applyFont="1" applyFill="1" applyAlignment="1" applyProtection="1">
      <protection locked="0"/>
    </xf>
    <xf numFmtId="0" fontId="4" fillId="0" borderId="2" xfId="0" applyNumberFormat="1" applyFont="1" applyFill="1" applyBorder="1" applyAlignment="1"/>
    <xf numFmtId="0" fontId="4" fillId="0" borderId="2" xfId="0" applyNumberFormat="1" applyFont="1" applyFill="1" applyBorder="1" applyAlignment="1" applyProtection="1">
      <protection locked="0"/>
    </xf>
    <xf numFmtId="0" fontId="3" fillId="0" borderId="0" xfId="0" applyNumberFormat="1" applyFont="1" applyFill="1" applyAlignment="1" applyProtection="1">
      <alignment horizontal="center"/>
      <protection locked="0"/>
    </xf>
    <xf numFmtId="0" fontId="0" fillId="0" borderId="0" xfId="0" applyNumberFormat="1" applyFill="1" applyAlignment="1"/>
    <xf numFmtId="172" fontId="3" fillId="0" borderId="0" xfId="0" applyNumberFormat="1" applyFont="1" applyFill="1" applyAlignment="1">
      <alignment vertical="top"/>
    </xf>
    <xf numFmtId="0" fontId="3" fillId="0" borderId="0" xfId="0" applyNumberFormat="1" applyFont="1" applyFill="1" applyBorder="1" applyAlignment="1">
      <alignment vertical="top"/>
    </xf>
    <xf numFmtId="0" fontId="4" fillId="0" borderId="0" xfId="0" applyNumberFormat="1" applyFont="1" applyFill="1" applyAlignment="1" applyProtection="1">
      <alignment horizontal="center"/>
      <protection locked="0"/>
    </xf>
    <xf numFmtId="42" fontId="3" fillId="0" borderId="3" xfId="0" applyNumberFormat="1" applyFont="1" applyFill="1" applyBorder="1" applyAlignment="1" applyProtection="1">
      <protection locked="0"/>
    </xf>
    <xf numFmtId="42" fontId="3" fillId="0" borderId="3" xfId="0" applyNumberFormat="1" applyFont="1" applyFill="1" applyBorder="1" applyAlignment="1"/>
    <xf numFmtId="41" fontId="3" fillId="0" borderId="0" xfId="0" applyNumberFormat="1" applyFont="1" applyFill="1" applyAlignment="1"/>
    <xf numFmtId="41" fontId="3" fillId="0" borderId="2" xfId="0" applyNumberFormat="1" applyFont="1" applyFill="1" applyBorder="1" applyAlignment="1"/>
    <xf numFmtId="42" fontId="3" fillId="0" borderId="0" xfId="0" applyNumberFormat="1" applyFont="1" applyFill="1" applyBorder="1" applyAlignment="1"/>
    <xf numFmtId="41" fontId="3" fillId="0" borderId="0" xfId="0" applyNumberFormat="1" applyFont="1" applyFill="1" applyAlignment="1" applyProtection="1">
      <protection locked="0"/>
    </xf>
    <xf numFmtId="0" fontId="4" fillId="0" borderId="0" xfId="0" quotePrefix="1" applyNumberFormat="1" applyFont="1" applyFill="1" applyBorder="1" applyAlignment="1">
      <alignment horizontal="right"/>
    </xf>
    <xf numFmtId="0" fontId="3" fillId="0" borderId="0" xfId="0" applyNumberFormat="1" applyFont="1" applyFill="1" applyAlignment="1" applyProtection="1">
      <protection locked="0"/>
    </xf>
    <xf numFmtId="41" fontId="3" fillId="0" borderId="2" xfId="0" applyNumberFormat="1" applyFont="1" applyFill="1" applyBorder="1" applyAlignment="1" applyProtection="1">
      <protection locked="0"/>
    </xf>
    <xf numFmtId="41" fontId="3" fillId="0" borderId="0" xfId="0" applyNumberFormat="1" applyFont="1" applyFill="1" applyAlignment="1"/>
    <xf numFmtId="10" fontId="3" fillId="0" borderId="0" xfId="0" applyNumberFormat="1" applyFont="1" applyFill="1" applyAlignment="1"/>
    <xf numFmtId="41" fontId="3" fillId="0" borderId="0" xfId="0" applyNumberFormat="1" applyFont="1" applyFill="1" applyBorder="1" applyAlignment="1"/>
    <xf numFmtId="0" fontId="4" fillId="0" borderId="2" xfId="0" applyNumberFormat="1" applyFont="1" applyFill="1" applyBorder="1" applyAlignment="1" applyProtection="1">
      <alignment horizontal="center"/>
      <protection locked="0"/>
    </xf>
    <xf numFmtId="1" fontId="3" fillId="0" borderId="0" xfId="0" applyNumberFormat="1" applyFont="1" applyFill="1" applyAlignment="1">
      <alignment horizontal="center"/>
    </xf>
    <xf numFmtId="0" fontId="5" fillId="0" borderId="0" xfId="0" applyNumberFormat="1" applyFont="1" applyFill="1" applyBorder="1" applyAlignment="1">
      <alignment horizontal="left"/>
    </xf>
    <xf numFmtId="3" fontId="3" fillId="0" borderId="0" xfId="0" applyNumberFormat="1" applyFont="1" applyFill="1" applyAlignment="1"/>
    <xf numFmtId="172" fontId="3" fillId="0" borderId="0" xfId="0" applyNumberFormat="1" applyFont="1" applyFill="1" applyAlignment="1" applyProtection="1">
      <protection locked="0"/>
    </xf>
    <xf numFmtId="0" fontId="3" fillId="0" borderId="0" xfId="0" applyNumberFormat="1" applyFont="1" applyFill="1" applyAlignment="1">
      <alignment horizontal="center" vertical="top"/>
    </xf>
    <xf numFmtId="0" fontId="3" fillId="0" borderId="0" xfId="0" applyNumberFormat="1" applyFont="1" applyFill="1" applyAlignment="1">
      <alignment horizontal="left" vertical="center"/>
    </xf>
    <xf numFmtId="0" fontId="3" fillId="0" borderId="0" xfId="0" applyNumberFormat="1" applyFont="1" applyFill="1" applyAlignment="1">
      <alignment vertical="top"/>
    </xf>
    <xf numFmtId="15" fontId="3" fillId="0" borderId="0" xfId="0" applyNumberFormat="1" applyFont="1" applyFill="1" applyAlignment="1"/>
    <xf numFmtId="0" fontId="3" fillId="0" borderId="0" xfId="0" applyNumberFormat="1" applyFont="1" applyFill="1" applyAlignment="1">
      <alignment horizontal="center" vertical="center"/>
    </xf>
    <xf numFmtId="42" fontId="3" fillId="0" borderId="0" xfId="0" applyNumberFormat="1" applyFont="1" applyFill="1" applyAlignment="1">
      <alignment vertical="top"/>
    </xf>
    <xf numFmtId="0" fontId="4" fillId="0" borderId="0" xfId="0" quotePrefix="1" applyNumberFormat="1" applyFont="1" applyFill="1" applyAlignment="1">
      <alignment horizontal="fill"/>
    </xf>
    <xf numFmtId="42" fontId="3" fillId="0" borderId="0" xfId="0" applyNumberFormat="1" applyFont="1" applyFill="1" applyAlignment="1">
      <alignment horizontal="right"/>
    </xf>
    <xf numFmtId="41" fontId="3" fillId="0" borderId="0" xfId="0" applyNumberFormat="1" applyFont="1" applyFill="1" applyAlignment="1">
      <alignment horizontal="right"/>
    </xf>
    <xf numFmtId="41" fontId="3" fillId="0" borderId="2" xfId="0" applyNumberFormat="1" applyFont="1" applyFill="1" applyBorder="1" applyAlignment="1">
      <alignment horizontal="right"/>
    </xf>
    <xf numFmtId="41" fontId="3" fillId="0" borderId="0" xfId="0" applyNumberFormat="1" applyFont="1" applyFill="1" applyAlignment="1">
      <alignment horizontal="right"/>
    </xf>
    <xf numFmtId="180" fontId="3" fillId="0" borderId="0" xfId="0" applyNumberFormat="1" applyFont="1" applyFill="1" applyAlignment="1"/>
    <xf numFmtId="6" fontId="3" fillId="0" borderId="0" xfId="0" applyNumberFormat="1" applyFont="1" applyFill="1" applyAlignment="1">
      <alignment horizontal="right"/>
    </xf>
    <xf numFmtId="0" fontId="4" fillId="0" borderId="0" xfId="0" applyNumberFormat="1" applyFont="1" applyFill="1" applyBorder="1" applyAlignment="1">
      <alignment horizontal="center" vertical="center"/>
    </xf>
    <xf numFmtId="10" fontId="3" fillId="0" borderId="0" xfId="0" applyNumberFormat="1" applyFont="1" applyFill="1" applyBorder="1" applyAlignment="1"/>
    <xf numFmtId="18" fontId="3" fillId="0" borderId="0" xfId="0" applyNumberFormat="1" applyFont="1" applyFill="1" applyAlignment="1"/>
    <xf numFmtId="171" fontId="3" fillId="0" borderId="0" xfId="0" applyNumberFormat="1" applyFont="1" applyFill="1" applyBorder="1" applyAlignment="1" applyProtection="1">
      <protection locked="0"/>
    </xf>
    <xf numFmtId="6" fontId="3" fillId="0" borderId="0" xfId="0" applyNumberFormat="1" applyFont="1" applyFill="1" applyAlignment="1">
      <alignment vertical="top"/>
    </xf>
    <xf numFmtId="6" fontId="3" fillId="0" borderId="0" xfId="0" applyNumberFormat="1" applyFont="1" applyFill="1" applyAlignment="1">
      <alignment vertical="top"/>
    </xf>
    <xf numFmtId="1" fontId="3" fillId="0" borderId="0" xfId="0" applyNumberFormat="1" applyFont="1" applyFill="1" applyAlignment="1">
      <alignment vertical="top"/>
    </xf>
    <xf numFmtId="41" fontId="3" fillId="0" borderId="0" xfId="0" applyNumberFormat="1" applyFont="1" applyFill="1" applyAlignment="1">
      <alignment vertical="top"/>
    </xf>
    <xf numFmtId="17" fontId="3" fillId="0" borderId="0" xfId="0" applyNumberFormat="1" applyFont="1" applyFill="1" applyBorder="1" applyAlignment="1">
      <alignment horizontal="left"/>
    </xf>
    <xf numFmtId="172" fontId="3" fillId="0" borderId="0" xfId="0" applyNumberFormat="1" applyFont="1" applyFill="1" applyAlignment="1" applyProtection="1">
      <alignment horizontal="right"/>
      <protection locked="0"/>
    </xf>
    <xf numFmtId="0" fontId="3" fillId="0" borderId="0" xfId="0" applyNumberFormat="1" applyFont="1" applyFill="1" applyBorder="1" applyAlignment="1">
      <alignment horizontal="left"/>
    </xf>
    <xf numFmtId="0" fontId="11" fillId="0" borderId="0" xfId="0" applyNumberFormat="1" applyFont="1" applyFill="1" applyAlignment="1"/>
    <xf numFmtId="41" fontId="3" fillId="0" borderId="2" xfId="0" applyNumberFormat="1" applyFont="1" applyFill="1" applyBorder="1" applyAlignment="1"/>
    <xf numFmtId="0" fontId="4" fillId="0" borderId="0" xfId="0" applyNumberFormat="1" applyFont="1" applyFill="1" applyBorder="1" applyAlignment="1"/>
    <xf numFmtId="3" fontId="3" fillId="0" borderId="0" xfId="0" applyNumberFormat="1" applyFont="1" applyFill="1" applyAlignment="1">
      <alignment horizontal="centerContinuous"/>
    </xf>
    <xf numFmtId="3" fontId="4" fillId="0" borderId="0" xfId="0" applyNumberFormat="1" applyFont="1" applyFill="1" applyAlignment="1">
      <alignment horizontal="centerContinuous"/>
    </xf>
    <xf numFmtId="0" fontId="2" fillId="0" borderId="0" xfId="0" applyNumberFormat="1" applyFont="1" applyFill="1" applyAlignment="1">
      <alignment horizontal="centerContinuous"/>
    </xf>
    <xf numFmtId="0" fontId="2" fillId="0" borderId="0" xfId="0" applyNumberFormat="1" applyFont="1" applyFill="1" applyAlignment="1"/>
    <xf numFmtId="3" fontId="4" fillId="0" borderId="0" xfId="0" applyNumberFormat="1" applyFont="1" applyFill="1" applyAlignment="1"/>
    <xf numFmtId="0" fontId="4" fillId="0" borderId="0" xfId="0" applyNumberFormat="1" applyFont="1" applyFill="1" applyAlignment="1">
      <alignment horizontal="fill"/>
    </xf>
    <xf numFmtId="3" fontId="4" fillId="0" borderId="2" xfId="0" applyNumberFormat="1" applyFont="1" applyFill="1" applyBorder="1" applyAlignment="1">
      <alignment horizontal="center"/>
    </xf>
    <xf numFmtId="0" fontId="3" fillId="0" borderId="2" xfId="0" applyNumberFormat="1" applyFont="1" applyFill="1" applyBorder="1" applyAlignment="1"/>
    <xf numFmtId="164" fontId="3" fillId="0" borderId="0" xfId="0" applyNumberFormat="1" applyFont="1" applyFill="1" applyAlignment="1">
      <alignment horizontal="left"/>
    </xf>
    <xf numFmtId="37" fontId="3" fillId="0" borderId="0" xfId="0" applyNumberFormat="1" applyFont="1" applyFill="1" applyAlignment="1"/>
    <xf numFmtId="37" fontId="3" fillId="0" borderId="2" xfId="0" applyNumberFormat="1" applyFont="1" applyFill="1" applyBorder="1" applyAlignment="1"/>
    <xf numFmtId="37" fontId="3" fillId="0" borderId="0" xfId="0" applyNumberFormat="1" applyFont="1" applyFill="1" applyBorder="1" applyAlignment="1"/>
    <xf numFmtId="0" fontId="3" fillId="0" borderId="0" xfId="0" applyNumberFormat="1" applyFont="1" applyFill="1" applyAlignment="1">
      <alignment horizontal="left" vertical="top"/>
    </xf>
    <xf numFmtId="0" fontId="3" fillId="0" borderId="0" xfId="0" applyNumberFormat="1" applyFont="1" applyFill="1" applyBorder="1" applyAlignment="1" applyProtection="1">
      <alignment horizontal="left"/>
      <protection locked="0"/>
    </xf>
    <xf numFmtId="5" fontId="3" fillId="0" borderId="0" xfId="0" applyNumberFormat="1" applyFont="1" applyFill="1" applyAlignment="1"/>
    <xf numFmtId="179" fontId="8" fillId="0" borderId="0" xfId="0" applyNumberFormat="1" applyFont="1" applyFill="1" applyAlignment="1" applyProtection="1">
      <alignment horizontal="left"/>
    </xf>
    <xf numFmtId="166" fontId="3" fillId="0" borderId="0" xfId="0" applyNumberFormat="1" applyFont="1" applyFill="1" applyBorder="1" applyAlignment="1">
      <alignment horizontal="center"/>
    </xf>
    <xf numFmtId="166" fontId="3" fillId="0" borderId="0" xfId="0" applyNumberFormat="1" applyFont="1" applyFill="1" applyAlignment="1">
      <alignment horizontal="center"/>
    </xf>
    <xf numFmtId="0" fontId="3" fillId="0" borderId="0" xfId="0" applyNumberFormat="1" applyFont="1" applyFill="1" applyAlignment="1">
      <alignment horizontal="right"/>
    </xf>
    <xf numFmtId="172" fontId="3" fillId="0" borderId="0" xfId="0" applyNumberFormat="1" applyFont="1" applyFill="1" applyBorder="1" applyAlignment="1">
      <alignment horizontal="center"/>
    </xf>
    <xf numFmtId="0" fontId="3" fillId="0" borderId="0" xfId="0" applyNumberFormat="1" applyFont="1" applyFill="1" applyAlignment="1">
      <alignment horizontal="centerContinuous"/>
    </xf>
    <xf numFmtId="0" fontId="4" fillId="0" borderId="0" xfId="0" applyNumberFormat="1" applyFont="1" applyFill="1" applyAlignment="1">
      <alignment horizontal="centerContinuous"/>
    </xf>
    <xf numFmtId="0" fontId="3" fillId="0" borderId="0" xfId="0" applyNumberFormat="1" applyFont="1" applyFill="1" applyAlignment="1">
      <alignment horizontal="center"/>
    </xf>
    <xf numFmtId="0" fontId="6" fillId="0" borderId="0" xfId="0" applyNumberFormat="1" applyFont="1" applyFill="1" applyAlignment="1">
      <alignment horizontal="centerContinuous"/>
    </xf>
    <xf numFmtId="0" fontId="3" fillId="0" borderId="0" xfId="0" applyNumberFormat="1" applyFont="1" applyFill="1" applyBorder="1" applyAlignment="1">
      <alignment horizontal="center"/>
    </xf>
    <xf numFmtId="0" fontId="6" fillId="0" borderId="0" xfId="0" applyNumberFormat="1" applyFont="1" applyFill="1" applyBorder="1" applyAlignment="1">
      <alignment horizontal="centerContinuous"/>
    </xf>
    <xf numFmtId="0" fontId="3" fillId="0" borderId="0" xfId="0" applyNumberFormat="1" applyFont="1" applyFill="1" applyBorder="1" applyAlignment="1"/>
    <xf numFmtId="174" fontId="3" fillId="0" borderId="0" xfId="0" applyNumberFormat="1" applyFont="1" applyFill="1" applyBorder="1" applyAlignment="1">
      <alignment horizontal="center"/>
    </xf>
    <xf numFmtId="0" fontId="4" fillId="0" borderId="0" xfId="0" applyNumberFormat="1" applyFont="1" applyFill="1" applyBorder="1" applyAlignment="1">
      <alignment horizontal="centerContinuous"/>
    </xf>
    <xf numFmtId="0" fontId="3" fillId="0" borderId="0" xfId="0" applyNumberFormat="1" applyFont="1" applyFill="1" applyBorder="1" applyAlignment="1">
      <alignment horizontal="centerContinuous"/>
    </xf>
    <xf numFmtId="170" fontId="3" fillId="0" borderId="0" xfId="0" applyNumberFormat="1" applyFont="1" applyFill="1" applyBorder="1" applyAlignment="1">
      <alignment horizontal="left"/>
    </xf>
    <xf numFmtId="0" fontId="4" fillId="0" borderId="0" xfId="0" applyNumberFormat="1" applyFont="1" applyFill="1" applyBorder="1" applyAlignment="1">
      <alignment horizontal="centerContinuous"/>
    </xf>
    <xf numFmtId="0" fontId="3" fillId="0" borderId="0" xfId="0" applyNumberFormat="1" applyFont="1" applyFill="1" applyBorder="1" applyAlignment="1">
      <alignment horizontal="centerContinuous"/>
    </xf>
    <xf numFmtId="0" fontId="4" fillId="0" borderId="0" xfId="0" applyNumberFormat="1" applyFont="1" applyFill="1" applyBorder="1" applyAlignment="1">
      <alignment horizontal="centerContinuous"/>
    </xf>
    <xf numFmtId="0" fontId="3" fillId="0" borderId="0" xfId="0" applyNumberFormat="1" applyFont="1" applyFill="1" applyBorder="1" applyAlignment="1">
      <alignment horizontal="center"/>
    </xf>
    <xf numFmtId="0" fontId="3" fillId="0" borderId="0" xfId="0" applyNumberFormat="1" applyFont="1" applyFill="1" applyBorder="1" applyAlignment="1"/>
    <xf numFmtId="174" fontId="3" fillId="0" borderId="0" xfId="0" applyNumberFormat="1" applyFont="1" applyFill="1" applyBorder="1" applyAlignment="1">
      <alignment horizontal="center"/>
    </xf>
    <xf numFmtId="5" fontId="3" fillId="0" borderId="0" xfId="0" applyNumberFormat="1" applyFont="1" applyFill="1" applyBorder="1" applyAlignment="1"/>
    <xf numFmtId="37" fontId="3" fillId="0" borderId="0" xfId="0" applyNumberFormat="1" applyFont="1" applyFill="1" applyBorder="1" applyAlignment="1"/>
    <xf numFmtId="175" fontId="3" fillId="0" borderId="0" xfId="0" applyNumberFormat="1" applyFont="1" applyFill="1" applyBorder="1" applyAlignment="1"/>
    <xf numFmtId="176" fontId="3" fillId="0" borderId="0" xfId="0" applyNumberFormat="1" applyFont="1" applyFill="1" applyBorder="1" applyAlignment="1"/>
    <xf numFmtId="14" fontId="11" fillId="0" borderId="0" xfId="0" applyNumberFormat="1" applyFont="1" applyFill="1" applyAlignment="1"/>
    <xf numFmtId="0" fontId="13" fillId="0" borderId="0" xfId="0" applyNumberFormat="1" applyFont="1" applyFill="1" applyAlignment="1"/>
    <xf numFmtId="14" fontId="13" fillId="0" borderId="0" xfId="0" applyNumberFormat="1" applyFont="1" applyFill="1" applyAlignment="1"/>
    <xf numFmtId="41" fontId="13" fillId="0" borderId="0" xfId="0" applyNumberFormat="1" applyFont="1" applyFill="1" applyAlignment="1">
      <alignment vertical="top"/>
    </xf>
    <xf numFmtId="18" fontId="4" fillId="0" borderId="0" xfId="0" applyNumberFormat="1" applyFont="1" applyFill="1" applyAlignment="1"/>
    <xf numFmtId="42" fontId="3" fillId="0" borderId="0" xfId="0" applyNumberFormat="1" applyFont="1" applyFill="1" applyBorder="1" applyAlignment="1"/>
    <xf numFmtId="9" fontId="3" fillId="0" borderId="0" xfId="0" applyNumberFormat="1" applyFont="1" applyFill="1" applyAlignment="1"/>
    <xf numFmtId="37" fontId="13" fillId="0" borderId="0" xfId="0" applyNumberFormat="1" applyFont="1" applyFill="1" applyAlignment="1">
      <alignment vertical="top"/>
    </xf>
    <xf numFmtId="178" fontId="3" fillId="0" borderId="0" xfId="0" applyNumberFormat="1" applyFont="1" applyFill="1" applyBorder="1" applyAlignment="1"/>
    <xf numFmtId="172" fontId="13" fillId="0" borderId="0" xfId="0" applyNumberFormat="1" applyFont="1" applyFill="1" applyBorder="1" applyAlignment="1"/>
    <xf numFmtId="41" fontId="13" fillId="0" borderId="0" xfId="0" applyNumberFormat="1" applyFont="1" applyFill="1" applyBorder="1" applyAlignment="1"/>
    <xf numFmtId="37" fontId="14" fillId="0" borderId="0" xfId="0" applyNumberFormat="1" applyFont="1" applyFill="1" applyAlignment="1">
      <alignment vertical="top"/>
    </xf>
    <xf numFmtId="42" fontId="3" fillId="0" borderId="0" xfId="0" applyNumberFormat="1" applyFont="1" applyFill="1" applyBorder="1" applyAlignment="1"/>
    <xf numFmtId="41" fontId="8" fillId="0" borderId="2" xfId="0" applyNumberFormat="1" applyFont="1" applyFill="1" applyBorder="1" applyAlignment="1" applyProtection="1">
      <protection locked="0"/>
    </xf>
    <xf numFmtId="0" fontId="3" fillId="0" borderId="0" xfId="0" applyNumberFormat="1" applyFont="1" applyAlignment="1"/>
    <xf numFmtId="0" fontId="10" fillId="0" borderId="0" xfId="0" applyNumberFormat="1" applyFont="1" applyFill="1" applyAlignment="1">
      <alignment horizontal="right"/>
    </xf>
    <xf numFmtId="9" fontId="3" fillId="0" borderId="0" xfId="0" applyNumberFormat="1" applyFont="1" applyFill="1" applyAlignment="1">
      <alignment horizontal="right"/>
    </xf>
    <xf numFmtId="42" fontId="3" fillId="0" borderId="0" xfId="0" applyNumberFormat="1" applyFont="1" applyFill="1" applyBorder="1" applyAlignment="1" applyProtection="1">
      <alignment horizontal="right"/>
      <protection locked="0"/>
    </xf>
    <xf numFmtId="177" fontId="3" fillId="0" borderId="0" xfId="0" applyNumberFormat="1" applyFont="1" applyFill="1" applyBorder="1" applyAlignment="1"/>
    <xf numFmtId="3" fontId="3" fillId="0" borderId="0" xfId="0" applyNumberFormat="1" applyFont="1" applyFill="1" applyAlignment="1"/>
    <xf numFmtId="42" fontId="3" fillId="0" borderId="0" xfId="0" applyNumberFormat="1" applyFont="1" applyFill="1" applyBorder="1" applyAlignment="1">
      <alignment horizontal="right"/>
    </xf>
    <xf numFmtId="37" fontId="3" fillId="0" borderId="0" xfId="0" applyNumberFormat="1" applyFont="1" applyFill="1" applyBorder="1" applyAlignment="1"/>
    <xf numFmtId="42" fontId="0" fillId="0" borderId="0" xfId="0" applyNumberFormat="1" applyFill="1" applyAlignment="1"/>
    <xf numFmtId="37" fontId="0" fillId="0" borderId="0" xfId="0" applyNumberFormat="1" applyFont="1" applyFill="1" applyAlignment="1"/>
    <xf numFmtId="3" fontId="0" fillId="0" borderId="0" xfId="0" applyNumberFormat="1" applyFont="1" applyFill="1" applyAlignment="1"/>
    <xf numFmtId="3" fontId="11" fillId="0" borderId="0" xfId="0" applyNumberFormat="1" applyFont="1" applyFill="1" applyAlignment="1"/>
    <xf numFmtId="170" fontId="3" fillId="0" borderId="0" xfId="0" applyFont="1" applyFill="1">
      <alignment horizontal="left" wrapText="1"/>
    </xf>
    <xf numFmtId="170" fontId="4" fillId="0" borderId="0" xfId="0" applyFont="1" applyFill="1" applyAlignment="1">
      <alignment horizontal="center"/>
    </xf>
    <xf numFmtId="170" fontId="4" fillId="0" borderId="2" xfId="0" applyFont="1" applyFill="1" applyBorder="1" applyAlignment="1">
      <alignment horizontal="center"/>
    </xf>
    <xf numFmtId="170" fontId="4" fillId="0" borderId="0" xfId="0" applyFont="1" applyFill="1" applyAlignment="1" applyProtection="1">
      <alignment horizontal="center"/>
      <protection locked="0"/>
    </xf>
    <xf numFmtId="170" fontId="4" fillId="0" borderId="2" xfId="0" applyFont="1" applyFill="1" applyBorder="1" applyAlignment="1" applyProtection="1">
      <alignment horizontal="center"/>
      <protection locked="0"/>
    </xf>
    <xf numFmtId="170" fontId="3" fillId="0" borderId="0" xfId="0" applyFont="1" applyFill="1" applyAlignment="1"/>
    <xf numFmtId="170" fontId="11" fillId="0" borderId="0" xfId="0" applyFont="1" applyFill="1" applyAlignment="1"/>
    <xf numFmtId="170" fontId="3" fillId="0" borderId="0" xfId="0" applyFont="1" applyFill="1" applyBorder="1" applyAlignment="1"/>
    <xf numFmtId="170" fontId="3" fillId="0" borderId="0" xfId="0" applyFont="1" applyFill="1" applyAlignment="1">
      <alignment horizontal="center"/>
    </xf>
    <xf numFmtId="170" fontId="3" fillId="0" borderId="0" xfId="0" applyFont="1" applyFill="1" applyAlignment="1">
      <alignment horizontal="left"/>
    </xf>
    <xf numFmtId="170" fontId="3" fillId="0" borderId="0" xfId="0" quotePrefix="1" applyFont="1" applyFill="1" applyAlignment="1">
      <alignment horizontal="left"/>
    </xf>
    <xf numFmtId="37" fontId="3" fillId="0" borderId="0" xfId="0" applyNumberFormat="1" applyFont="1" applyFill="1">
      <alignment horizontal="left" wrapText="1"/>
    </xf>
    <xf numFmtId="172" fontId="3" fillId="0" borderId="0" xfId="0" applyNumberFormat="1" applyFont="1" applyFill="1" applyBorder="1" applyProtection="1">
      <alignment horizontal="left" wrapText="1"/>
      <protection locked="0"/>
    </xf>
    <xf numFmtId="172" fontId="3" fillId="0" borderId="0" xfId="0" applyNumberFormat="1" applyFont="1" applyFill="1" applyBorder="1">
      <alignment horizontal="left" wrapText="1"/>
    </xf>
    <xf numFmtId="1" fontId="3" fillId="0" borderId="0" xfId="0" applyNumberFormat="1" applyFont="1" applyFill="1" applyBorder="1" applyAlignment="1">
      <alignment horizontal="center"/>
    </xf>
    <xf numFmtId="170" fontId="4" fillId="0" borderId="0" xfId="0" applyFont="1" applyFill="1" applyBorder="1" applyAlignment="1">
      <alignment horizontal="center"/>
    </xf>
    <xf numFmtId="0" fontId="17" fillId="0" borderId="0" xfId="0" applyNumberFormat="1" applyFont="1" applyAlignment="1"/>
    <xf numFmtId="0" fontId="7" fillId="0" borderId="0" xfId="0" applyNumberFormat="1" applyFont="1" applyAlignment="1"/>
    <xf numFmtId="0" fontId="17" fillId="0" borderId="2" xfId="0" applyNumberFormat="1" applyFont="1" applyBorder="1" applyAlignment="1">
      <alignment horizontal="center"/>
    </xf>
    <xf numFmtId="0" fontId="7" fillId="0" borderId="0" xfId="0" applyNumberFormat="1" applyFont="1" applyAlignment="1">
      <alignment horizontal="center"/>
    </xf>
    <xf numFmtId="178" fontId="7" fillId="0" borderId="0" xfId="0" applyNumberFormat="1" applyFont="1" applyFill="1" applyAlignment="1"/>
    <xf numFmtId="178" fontId="7" fillId="0" borderId="0" xfId="0" applyNumberFormat="1" applyFont="1" applyAlignment="1"/>
    <xf numFmtId="10" fontId="17" fillId="0" borderId="0" xfId="0" applyNumberFormat="1" applyFont="1" applyFill="1" applyAlignment="1"/>
    <xf numFmtId="10" fontId="7" fillId="0" borderId="0" xfId="0" applyNumberFormat="1" applyFont="1" applyAlignment="1"/>
    <xf numFmtId="9" fontId="7" fillId="0" borderId="0" xfId="0" applyNumberFormat="1" applyFont="1" applyAlignment="1"/>
    <xf numFmtId="170" fontId="4" fillId="0" borderId="0" xfId="0" applyFont="1" applyFill="1">
      <alignment horizontal="left" wrapText="1"/>
    </xf>
    <xf numFmtId="15" fontId="4" fillId="0" borderId="0" xfId="0" applyNumberFormat="1" applyFont="1" applyFill="1">
      <alignment horizontal="left" wrapText="1"/>
    </xf>
    <xf numFmtId="170" fontId="4" fillId="0" borderId="0" xfId="0" applyFont="1" applyFill="1" applyAlignment="1" applyProtection="1">
      <alignment horizontal="left"/>
      <protection locked="0"/>
    </xf>
    <xf numFmtId="170" fontId="4" fillId="0" borderId="0" xfId="0" applyFont="1" applyFill="1" applyAlignment="1" applyProtection="1">
      <alignment horizontal="centerContinuous" vertical="center"/>
      <protection locked="0"/>
    </xf>
    <xf numFmtId="170" fontId="4" fillId="0" borderId="0" xfId="0" applyFont="1" applyFill="1" applyAlignment="1">
      <alignment horizontal="centerContinuous" vertical="center"/>
    </xf>
    <xf numFmtId="170" fontId="3" fillId="0" borderId="0" xfId="0" applyFont="1" applyFill="1" applyBorder="1">
      <alignment horizontal="left" wrapText="1"/>
    </xf>
    <xf numFmtId="37" fontId="3" fillId="0" borderId="0" xfId="0" applyNumberFormat="1" applyFont="1" applyFill="1" applyBorder="1" applyAlignment="1"/>
    <xf numFmtId="41" fontId="3" fillId="0" borderId="0" xfId="0" applyNumberFormat="1" applyFont="1" applyFill="1" applyBorder="1" applyAlignment="1"/>
    <xf numFmtId="170" fontId="4" fillId="0" borderId="2" xfId="0" applyFont="1" applyFill="1" applyBorder="1" applyAlignment="1"/>
    <xf numFmtId="170" fontId="18" fillId="0" borderId="2" xfId="0" applyFont="1" applyFill="1" applyBorder="1" applyAlignment="1">
      <alignment horizontal="centerContinuous"/>
    </xf>
    <xf numFmtId="170" fontId="4" fillId="0" borderId="0" xfId="0" applyFont="1" applyFill="1" applyBorder="1" applyAlignment="1"/>
    <xf numFmtId="170" fontId="18" fillId="0" borderId="0" xfId="0" applyFont="1" applyFill="1" applyBorder="1" applyAlignment="1">
      <alignment horizontal="center"/>
    </xf>
    <xf numFmtId="3" fontId="3" fillId="0" borderId="0" xfId="0" applyNumberFormat="1" applyFont="1" applyFill="1" applyBorder="1" applyAlignment="1"/>
    <xf numFmtId="181" fontId="3" fillId="0" borderId="0" xfId="0" applyNumberFormat="1" applyFont="1" applyFill="1" applyAlignment="1"/>
    <xf numFmtId="170" fontId="7" fillId="0" borderId="0" xfId="0" applyFont="1" applyFill="1">
      <alignment horizontal="left" wrapText="1"/>
    </xf>
    <xf numFmtId="170" fontId="7" fillId="0" borderId="0" xfId="0" applyFont="1" applyFill="1" applyAlignment="1">
      <alignment horizontal="centerContinuous" vertical="center"/>
    </xf>
    <xf numFmtId="168" fontId="3" fillId="0" borderId="0" xfId="0" applyNumberFormat="1" applyFont="1" applyFill="1" applyAlignment="1">
      <alignment horizontal="right"/>
    </xf>
    <xf numFmtId="0" fontId="4" fillId="0" borderId="5" xfId="0" quotePrefix="1" applyNumberFormat="1" applyFont="1" applyFill="1" applyBorder="1" applyAlignment="1">
      <alignment horizontal="right"/>
    </xf>
    <xf numFmtId="2" fontId="4" fillId="0" borderId="0" xfId="0" applyNumberFormat="1" applyFont="1" applyFill="1" applyBorder="1" applyAlignment="1" applyProtection="1">
      <alignment horizontal="center"/>
      <protection locked="0"/>
    </xf>
    <xf numFmtId="0" fontId="19" fillId="0" borderId="0" xfId="0" applyNumberFormat="1" applyFont="1" applyAlignment="1"/>
    <xf numFmtId="0" fontId="17" fillId="0" borderId="0" xfId="0" applyNumberFormat="1" applyFont="1" applyAlignment="1">
      <alignment horizontal="centerContinuous"/>
    </xf>
    <xf numFmtId="0" fontId="19" fillId="0" borderId="0" xfId="0" applyNumberFormat="1" applyFont="1" applyAlignment="1">
      <alignment horizontal="centerContinuous"/>
    </xf>
    <xf numFmtId="0" fontId="7" fillId="0" borderId="0" xfId="0" applyNumberFormat="1" applyFont="1" applyAlignment="1"/>
    <xf numFmtId="170" fontId="4" fillId="0" borderId="0" xfId="0" applyFont="1" applyFill="1" applyBorder="1" applyAlignment="1">
      <alignment horizontal="right"/>
    </xf>
    <xf numFmtId="0" fontId="0" fillId="0" borderId="0" xfId="0" applyNumberFormat="1" applyFill="1" applyBorder="1" applyAlignment="1"/>
    <xf numFmtId="170" fontId="4" fillId="0" borderId="0" xfId="0" applyFont="1" applyFill="1" applyAlignment="1"/>
    <xf numFmtId="172" fontId="4" fillId="0" borderId="0" xfId="0" applyNumberFormat="1" applyFont="1" applyFill="1" applyBorder="1" applyAlignment="1"/>
    <xf numFmtId="0" fontId="4" fillId="0" borderId="0" xfId="0" applyNumberFormat="1" applyFont="1" applyFill="1" applyAlignment="1">
      <alignment horizontal="left"/>
    </xf>
    <xf numFmtId="41" fontId="4" fillId="0" borderId="0" xfId="0" applyNumberFormat="1" applyFont="1" applyFill="1" applyAlignment="1">
      <alignment horizontal="centerContinuous"/>
    </xf>
    <xf numFmtId="170" fontId="4" fillId="0" borderId="0" xfId="0" applyFont="1" applyFill="1" applyAlignment="1">
      <alignment horizontal="centerContinuous"/>
    </xf>
    <xf numFmtId="172" fontId="4" fillId="0" borderId="0" xfId="0" applyNumberFormat="1" applyFont="1" applyFill="1" applyBorder="1" applyAlignment="1">
      <alignment horizontal="centerContinuous"/>
    </xf>
    <xf numFmtId="15" fontId="6" fillId="0" borderId="0" xfId="0" applyNumberFormat="1" applyFont="1" applyFill="1" applyAlignment="1">
      <alignment horizontal="centerContinuous"/>
    </xf>
    <xf numFmtId="2" fontId="4" fillId="0" borderId="0" xfId="0" applyNumberFormat="1" applyFont="1" applyFill="1" applyAlignment="1">
      <alignment horizontal="center"/>
    </xf>
    <xf numFmtId="0" fontId="4" fillId="0" borderId="0" xfId="0" applyNumberFormat="1" applyFont="1" applyFill="1" applyAlignment="1" applyProtection="1">
      <alignment horizontal="left"/>
      <protection locked="0"/>
    </xf>
    <xf numFmtId="41" fontId="4" fillId="0" borderId="0" xfId="0" applyNumberFormat="1" applyFont="1" applyFill="1" applyAlignment="1"/>
    <xf numFmtId="170" fontId="4" fillId="0" borderId="0" xfId="0" applyFont="1" applyFill="1" applyAlignment="1" applyProtection="1">
      <protection locked="0"/>
    </xf>
    <xf numFmtId="170" fontId="4" fillId="0" borderId="2" xfId="0" applyFont="1" applyFill="1" applyBorder="1" applyAlignment="1">
      <alignment horizontal="left"/>
    </xf>
    <xf numFmtId="0" fontId="4" fillId="0" borderId="2" xfId="0" applyNumberFormat="1" applyFont="1" applyFill="1" applyBorder="1" applyAlignment="1">
      <alignment horizontal="left"/>
    </xf>
    <xf numFmtId="41" fontId="4" fillId="0" borderId="2" xfId="0" applyNumberFormat="1" applyFont="1" applyFill="1" applyBorder="1" applyAlignment="1">
      <alignment horizontal="center"/>
    </xf>
    <xf numFmtId="170" fontId="4" fillId="0" borderId="2" xfId="0" applyFont="1" applyFill="1" applyBorder="1" applyAlignment="1">
      <alignment horizontal="right"/>
    </xf>
    <xf numFmtId="2" fontId="4" fillId="0" borderId="2" xfId="0" applyNumberFormat="1" applyFont="1" applyFill="1" applyBorder="1" applyAlignment="1">
      <alignment horizontal="center"/>
    </xf>
    <xf numFmtId="172" fontId="4" fillId="0" borderId="2" xfId="0" applyNumberFormat="1" applyFont="1" applyFill="1" applyBorder="1" applyAlignment="1">
      <alignment horizontal="center"/>
    </xf>
    <xf numFmtId="0" fontId="4" fillId="0" borderId="2" xfId="0" applyNumberFormat="1" applyFont="1" applyFill="1" applyBorder="1" applyAlignment="1">
      <alignment horizontal="centerContinuous"/>
    </xf>
    <xf numFmtId="0" fontId="4" fillId="0" borderId="2" xfId="0" quotePrefix="1" applyNumberFormat="1" applyFont="1" applyFill="1" applyBorder="1" applyAlignment="1" applyProtection="1">
      <alignment horizontal="center"/>
      <protection locked="0"/>
    </xf>
    <xf numFmtId="170" fontId="4" fillId="0" borderId="0" xfId="0" applyFont="1" applyFill="1" applyAlignment="1">
      <alignment horizontal="center" wrapText="1"/>
    </xf>
    <xf numFmtId="170" fontId="5" fillId="0" borderId="0" xfId="0" applyFont="1" applyFill="1" applyBorder="1">
      <alignment horizontal="left" wrapText="1"/>
    </xf>
    <xf numFmtId="9" fontId="3" fillId="0" borderId="0" xfId="0" applyNumberFormat="1" applyFont="1" applyFill="1" applyBorder="1" applyAlignment="1" applyProtection="1">
      <alignment horizontal="left"/>
      <protection locked="0"/>
    </xf>
    <xf numFmtId="37" fontId="3" fillId="0" borderId="0" xfId="0" applyNumberFormat="1" applyFont="1" applyFill="1" applyBorder="1" applyAlignment="1" applyProtection="1">
      <protection locked="0"/>
    </xf>
    <xf numFmtId="41" fontId="3" fillId="0" borderId="0" xfId="0" applyNumberFormat="1" applyFont="1" applyFill="1" applyBorder="1" applyAlignment="1" applyProtection="1">
      <protection locked="0"/>
    </xf>
    <xf numFmtId="170" fontId="5" fillId="0" borderId="0" xfId="0" applyFont="1" applyFill="1" applyAlignment="1">
      <alignment horizontal="left"/>
    </xf>
    <xf numFmtId="0" fontId="4" fillId="0" borderId="0" xfId="0" applyNumberFormat="1" applyFont="1" applyFill="1" applyAlignment="1" applyProtection="1">
      <protection locked="0"/>
    </xf>
    <xf numFmtId="0" fontId="3" fillId="0" borderId="0" xfId="0" applyNumberFormat="1" applyFont="1" applyFill="1" applyAlignment="1" applyProtection="1">
      <protection locked="0"/>
    </xf>
    <xf numFmtId="42" fontId="3" fillId="0" borderId="0" xfId="0" applyNumberFormat="1" applyFont="1" applyFill="1" applyAlignment="1"/>
    <xf numFmtId="9" fontId="3" fillId="0" borderId="0" xfId="0" applyNumberFormat="1" applyFont="1" applyFill="1" applyBorder="1" applyAlignment="1"/>
    <xf numFmtId="0" fontId="3" fillId="0" borderId="0" xfId="0" applyNumberFormat="1" applyFont="1" applyFill="1" applyAlignment="1" applyProtection="1">
      <alignment horizontal="fill"/>
      <protection locked="0"/>
    </xf>
    <xf numFmtId="170" fontId="3" fillId="0" borderId="0" xfId="0" quotePrefix="1" applyFont="1" applyFill="1" applyAlignment="1">
      <alignment horizontal="center"/>
    </xf>
    <xf numFmtId="170" fontId="3" fillId="0" borderId="0" xfId="0" applyFont="1" applyFill="1" applyBorder="1" applyAlignment="1">
      <alignment horizontal="center"/>
    </xf>
    <xf numFmtId="37" fontId="3" fillId="0" borderId="0" xfId="0" applyNumberFormat="1" applyFont="1" applyFill="1" applyBorder="1" applyAlignment="1">
      <alignment horizontal="center"/>
    </xf>
    <xf numFmtId="170" fontId="3" fillId="0" borderId="0" xfId="0" applyFont="1" applyFill="1" applyAlignment="1" applyProtection="1">
      <alignment horizontal="left"/>
      <protection locked="0"/>
    </xf>
    <xf numFmtId="170" fontId="3" fillId="0" borderId="0" xfId="0" applyNumberFormat="1" applyFont="1" applyFill="1" applyAlignment="1"/>
    <xf numFmtId="169" fontId="3" fillId="0" borderId="0" xfId="0" applyNumberFormat="1" applyFont="1" applyFill="1" applyAlignment="1"/>
    <xf numFmtId="170" fontId="5" fillId="0" borderId="0" xfId="0" applyFont="1" applyFill="1" applyAlignment="1">
      <alignment horizontal="center"/>
    </xf>
    <xf numFmtId="170" fontId="5" fillId="0" borderId="0" xfId="0" applyFont="1" applyFill="1" applyBorder="1" applyAlignment="1">
      <alignment horizontal="center"/>
    </xf>
    <xf numFmtId="37" fontId="5" fillId="0" borderId="0" xfId="0" applyNumberFormat="1" applyFont="1" applyFill="1" applyBorder="1" applyAlignment="1">
      <alignment horizontal="center"/>
    </xf>
    <xf numFmtId="0" fontId="3" fillId="0" borderId="0" xfId="0" applyNumberFormat="1" applyFont="1" applyFill="1" applyBorder="1" applyAlignment="1" applyProtection="1">
      <protection locked="0"/>
    </xf>
    <xf numFmtId="165" fontId="3" fillId="0" borderId="0" xfId="0" applyNumberFormat="1" applyFont="1" applyFill="1" applyAlignment="1"/>
    <xf numFmtId="167" fontId="3" fillId="0" borderId="0" xfId="0" applyNumberFormat="1" applyFont="1" applyFill="1" applyBorder="1" applyAlignment="1"/>
    <xf numFmtId="173" fontId="3" fillId="0" borderId="0" xfId="0" quotePrefix="1" applyNumberFormat="1" applyFont="1" applyFill="1" applyAlignment="1">
      <alignment horizontal="left"/>
    </xf>
    <xf numFmtId="0" fontId="4" fillId="0" borderId="0" xfId="0" quotePrefix="1" applyNumberFormat="1" applyFont="1" applyFill="1" applyAlignment="1" applyProtection="1">
      <protection locked="0"/>
    </xf>
    <xf numFmtId="0" fontId="3" fillId="0" borderId="0" xfId="0" quotePrefix="1" applyNumberFormat="1" applyFont="1" applyFill="1" applyAlignment="1" applyProtection="1">
      <protection locked="0"/>
    </xf>
    <xf numFmtId="170" fontId="3" fillId="0" borderId="0" xfId="0" applyFont="1" applyFill="1" applyAlignment="1" applyProtection="1">
      <alignment horizontal="center"/>
      <protection locked="0"/>
    </xf>
    <xf numFmtId="168" fontId="3" fillId="0" borderId="0" xfId="0" applyNumberFormat="1" applyFont="1" applyFill="1" applyAlignment="1"/>
    <xf numFmtId="173" fontId="3" fillId="0" borderId="0" xfId="0" applyNumberFormat="1" applyFont="1" applyFill="1" applyAlignment="1">
      <alignment horizontal="left"/>
    </xf>
    <xf numFmtId="0" fontId="3" fillId="0" borderId="0" xfId="0" quotePrefix="1" applyNumberFormat="1" applyFont="1" applyFill="1" applyBorder="1" applyAlignment="1" applyProtection="1">
      <protection locked="0"/>
    </xf>
    <xf numFmtId="168" fontId="3" fillId="0" borderId="0" xfId="0" applyNumberFormat="1" applyFont="1" applyFill="1" applyAlignment="1"/>
    <xf numFmtId="167" fontId="3" fillId="0" borderId="0" xfId="0" applyNumberFormat="1" applyFont="1" applyFill="1" applyAlignment="1"/>
    <xf numFmtId="165" fontId="3" fillId="0" borderId="0" xfId="0" applyNumberFormat="1" applyFont="1" applyFill="1" applyAlignment="1"/>
    <xf numFmtId="1" fontId="3" fillId="0" borderId="0" xfId="0" quotePrefix="1" applyNumberFormat="1" applyFont="1" applyFill="1" applyAlignment="1">
      <alignment horizontal="left"/>
    </xf>
    <xf numFmtId="9" fontId="3" fillId="0" borderId="0" xfId="0" applyNumberFormat="1" applyFont="1" applyFill="1" applyAlignment="1">
      <alignment horizontal="center"/>
    </xf>
    <xf numFmtId="170" fontId="7" fillId="0" borderId="0" xfId="0" applyFont="1" applyFill="1" applyBorder="1">
      <alignment horizontal="left" wrapText="1"/>
    </xf>
    <xf numFmtId="1" fontId="3" fillId="0" borderId="0" xfId="0" applyNumberFormat="1" applyFont="1" applyFill="1" applyAlignment="1"/>
    <xf numFmtId="41" fontId="3" fillId="0" borderId="0" xfId="0" applyNumberFormat="1" applyFont="1" applyFill="1" applyBorder="1">
      <alignment horizontal="left" wrapText="1"/>
    </xf>
    <xf numFmtId="165" fontId="3" fillId="0" borderId="0" xfId="0" applyNumberFormat="1" applyFont="1" applyFill="1" applyAlignment="1">
      <alignment vertical="top"/>
    </xf>
    <xf numFmtId="170" fontId="3" fillId="0" borderId="0" xfId="0" applyFont="1" applyFill="1" applyBorder="1" applyAlignment="1">
      <alignment horizontal="left" indent="1"/>
    </xf>
    <xf numFmtId="165" fontId="3" fillId="0" borderId="0" xfId="0" applyNumberFormat="1" applyFont="1" applyFill="1" applyBorder="1" applyAlignment="1"/>
    <xf numFmtId="170" fontId="3" fillId="0" borderId="0" xfId="0" applyFont="1" applyFill="1" applyBorder="1" applyAlignment="1">
      <alignment horizontal="left"/>
    </xf>
    <xf numFmtId="167" fontId="3" fillId="0" borderId="0" xfId="0" applyNumberFormat="1" applyFont="1" applyFill="1" applyBorder="1" applyAlignment="1">
      <alignment vertical="top"/>
    </xf>
    <xf numFmtId="178" fontId="3" fillId="0" borderId="0" xfId="0" applyNumberFormat="1" applyFont="1" applyFill="1" applyBorder="1" applyAlignment="1" applyProtection="1">
      <protection locked="0"/>
    </xf>
    <xf numFmtId="1" fontId="7" fillId="0" borderId="0" xfId="0" applyNumberFormat="1" applyFont="1" applyFill="1">
      <alignment horizontal="left" wrapText="1"/>
    </xf>
    <xf numFmtId="178" fontId="3" fillId="0" borderId="0" xfId="0" applyNumberFormat="1" applyFont="1" applyFill="1" applyBorder="1" applyAlignment="1">
      <alignment horizontal="right" wrapText="1"/>
    </xf>
    <xf numFmtId="0" fontId="4" fillId="0" borderId="2" xfId="0" applyNumberFormat="1" applyFont="1" applyFill="1" applyBorder="1" applyAlignment="1">
      <alignment horizontal="right"/>
    </xf>
    <xf numFmtId="0" fontId="3" fillId="0" borderId="0" xfId="0" applyNumberFormat="1" applyFont="1" applyFill="1" applyBorder="1" applyAlignment="1">
      <alignment horizontal="right"/>
    </xf>
    <xf numFmtId="0" fontId="3" fillId="0" borderId="0" xfId="0" applyNumberFormat="1" applyFont="1" applyFill="1" applyAlignment="1">
      <alignment horizontal="left" vertical="center" indent="2"/>
    </xf>
    <xf numFmtId="0" fontId="3" fillId="0" borderId="0" xfId="0" applyNumberFormat="1" applyFont="1" applyFill="1" applyAlignment="1">
      <alignment horizontal="left" indent="2"/>
    </xf>
    <xf numFmtId="42" fontId="4" fillId="0" borderId="0" xfId="0" applyNumberFormat="1" applyFont="1" applyFill="1" applyBorder="1" applyAlignment="1"/>
    <xf numFmtId="178" fontId="8" fillId="0" borderId="0" xfId="0" applyNumberFormat="1" applyFont="1" applyFill="1" applyBorder="1" applyAlignment="1"/>
    <xf numFmtId="6" fontId="7" fillId="0" borderId="0" xfId="0" applyNumberFormat="1" applyFont="1" applyAlignment="1"/>
    <xf numFmtId="4" fontId="7" fillId="0" borderId="0" xfId="0" applyNumberFormat="1" applyFont="1" applyFill="1" applyAlignment="1">
      <alignment horizontal="left" wrapText="1"/>
    </xf>
    <xf numFmtId="170" fontId="3" fillId="0" borderId="0" xfId="0" applyNumberFormat="1" applyFont="1" applyFill="1" applyAlignment="1">
      <alignment horizontal="left" wrapText="1" indent="1"/>
    </xf>
    <xf numFmtId="0" fontId="25" fillId="0" borderId="0" xfId="0" applyNumberFormat="1" applyFont="1" applyAlignment="1"/>
    <xf numFmtId="0" fontId="17" fillId="0" borderId="0" xfId="0" applyNumberFormat="1" applyFont="1" applyFill="1" applyAlignment="1"/>
    <xf numFmtId="170" fontId="24" fillId="0" borderId="0" xfId="0" applyFont="1" applyFill="1" applyAlignment="1" applyProtection="1">
      <alignment horizontal="centerContinuous" vertical="center"/>
      <protection locked="0"/>
    </xf>
    <xf numFmtId="170" fontId="24" fillId="0" borderId="0" xfId="0" applyFont="1" applyFill="1" applyAlignment="1">
      <alignment horizontal="centerContinuous" vertical="center"/>
    </xf>
    <xf numFmtId="170" fontId="26" fillId="0" borderId="0" xfId="0" applyFont="1" applyFill="1" applyAlignment="1">
      <alignment horizontal="centerContinuous" vertical="center"/>
    </xf>
    <xf numFmtId="170" fontId="24" fillId="0" borderId="0" xfId="0" applyFont="1" applyFill="1" applyAlignment="1">
      <alignment horizontal="centerContinuous"/>
    </xf>
    <xf numFmtId="0" fontId="24" fillId="0" borderId="0" xfId="0" applyNumberFormat="1" applyFont="1" applyFill="1" applyAlignment="1">
      <alignment horizontal="centerContinuous"/>
    </xf>
    <xf numFmtId="3" fontId="24" fillId="0" borderId="0" xfId="0" applyNumberFormat="1" applyFont="1" applyFill="1" applyAlignment="1">
      <alignment horizontal="centerContinuous"/>
    </xf>
    <xf numFmtId="15" fontId="24" fillId="0" borderId="0" xfId="0" applyNumberFormat="1" applyFont="1" applyFill="1" applyAlignment="1">
      <alignment horizontal="centerContinuous"/>
    </xf>
    <xf numFmtId="41" fontId="24" fillId="0" borderId="0" xfId="0" applyNumberFormat="1" applyFont="1" applyFill="1" applyAlignment="1">
      <alignment horizontal="centerContinuous"/>
    </xf>
    <xf numFmtId="0" fontId="24" fillId="0" borderId="0" xfId="0" applyNumberFormat="1" applyFont="1" applyFill="1" applyAlignment="1" applyProtection="1">
      <alignment horizontal="centerContinuous"/>
      <protection locked="0"/>
    </xf>
    <xf numFmtId="170" fontId="24" fillId="0" borderId="0" xfId="0" applyFont="1" applyFill="1" applyAlignment="1" applyProtection="1">
      <alignment horizontal="centerContinuous"/>
      <protection locked="0"/>
    </xf>
    <xf numFmtId="172" fontId="24" fillId="0" borderId="0" xfId="0" applyNumberFormat="1" applyFont="1" applyFill="1" applyBorder="1" applyAlignment="1">
      <alignment horizontal="centerContinuous"/>
    </xf>
    <xf numFmtId="0" fontId="27" fillId="0" borderId="0" xfId="0" applyNumberFormat="1" applyFont="1" applyFill="1" applyAlignment="1"/>
    <xf numFmtId="172" fontId="3" fillId="0" borderId="0" xfId="0" applyNumberFormat="1" applyFont="1" applyFill="1" applyAlignment="1">
      <alignment horizontal="left"/>
    </xf>
    <xf numFmtId="172" fontId="3" fillId="0" borderId="0" xfId="0" applyNumberFormat="1" applyFont="1" applyFill="1" applyBorder="1" applyAlignment="1">
      <alignment vertical="top"/>
    </xf>
    <xf numFmtId="41" fontId="3" fillId="0" borderId="0" xfId="0" applyNumberFormat="1" applyFont="1" applyFill="1" applyAlignment="1">
      <alignment vertical="center"/>
    </xf>
    <xf numFmtId="42" fontId="3" fillId="0" borderId="0" xfId="0" applyNumberFormat="1" applyFont="1" applyFill="1" applyBorder="1" applyAlignment="1" applyProtection="1">
      <protection locked="0"/>
    </xf>
    <xf numFmtId="10" fontId="3" fillId="0" borderId="0" xfId="0" applyNumberFormat="1" applyFont="1" applyFill="1" applyAlignment="1" applyProtection="1">
      <protection locked="0"/>
    </xf>
    <xf numFmtId="37" fontId="3" fillId="0" borderId="2" xfId="0" applyNumberFormat="1" applyFont="1" applyFill="1" applyBorder="1" applyAlignment="1">
      <alignment horizontal="right"/>
    </xf>
    <xf numFmtId="41" fontId="3" fillId="0" borderId="0" xfId="0" applyNumberFormat="1" applyFont="1" applyFill="1" applyAlignment="1"/>
    <xf numFmtId="42" fontId="3" fillId="0" borderId="0" xfId="0" applyNumberFormat="1" applyFont="1" applyFill="1" applyAlignment="1"/>
    <xf numFmtId="42" fontId="3" fillId="0" borderId="0" xfId="0" applyNumberFormat="1" applyFont="1" applyFill="1" applyBorder="1" applyAlignment="1">
      <alignment horizontal="right"/>
    </xf>
    <xf numFmtId="170" fontId="3" fillId="0" borderId="0" xfId="0" applyFont="1" applyFill="1">
      <alignment horizontal="left" wrapText="1"/>
    </xf>
    <xf numFmtId="37" fontId="3" fillId="0" borderId="0" xfId="0" applyNumberFormat="1" applyFont="1" applyFill="1" applyAlignment="1"/>
    <xf numFmtId="41" fontId="3" fillId="0" borderId="0" xfId="0" applyNumberFormat="1" applyFont="1" applyFill="1" applyAlignment="1"/>
    <xf numFmtId="182" fontId="3" fillId="0" borderId="0" xfId="0" applyNumberFormat="1" applyFont="1" applyFill="1" applyAlignment="1"/>
    <xf numFmtId="42" fontId="3" fillId="0" borderId="2" xfId="0" applyNumberFormat="1" applyFont="1" applyFill="1" applyBorder="1" applyAlignment="1"/>
    <xf numFmtId="41" fontId="3" fillId="0" borderId="2" xfId="0" applyNumberFormat="1" applyFont="1" applyFill="1" applyBorder="1" applyAlignment="1"/>
    <xf numFmtId="178" fontId="3" fillId="0" borderId="0" xfId="0" applyNumberFormat="1" applyFont="1" applyFill="1" applyBorder="1" applyAlignment="1"/>
    <xf numFmtId="37" fontId="3" fillId="0" borderId="0" xfId="0" applyNumberFormat="1" applyFont="1" applyFill="1" applyBorder="1" applyAlignment="1">
      <alignment vertical="center"/>
    </xf>
    <xf numFmtId="178" fontId="3" fillId="0" borderId="3" xfId="0" applyNumberFormat="1" applyFont="1" applyFill="1" applyBorder="1" applyAlignment="1" applyProtection="1">
      <protection locked="0"/>
    </xf>
    <xf numFmtId="178" fontId="3" fillId="0" borderId="0" xfId="0" applyNumberFormat="1" applyFont="1" applyFill="1" applyBorder="1" applyAlignment="1" applyProtection="1">
      <protection locked="0"/>
    </xf>
    <xf numFmtId="37" fontId="3" fillId="0" borderId="0" xfId="0" applyNumberFormat="1" applyFont="1" applyFill="1" applyBorder="1" applyAlignment="1">
      <alignment vertical="top"/>
    </xf>
    <xf numFmtId="0" fontId="0" fillId="0" borderId="3" xfId="0" applyNumberFormat="1" applyFill="1" applyBorder="1" applyAlignment="1"/>
    <xf numFmtId="37" fontId="3" fillId="0" borderId="2" xfId="0" applyNumberFormat="1" applyFont="1" applyFill="1" applyBorder="1" applyAlignment="1"/>
    <xf numFmtId="178" fontId="3" fillId="0" borderId="1" xfId="0" applyNumberFormat="1" applyFont="1" applyFill="1" applyBorder="1" applyAlignment="1" applyProtection="1">
      <protection locked="0"/>
    </xf>
    <xf numFmtId="42" fontId="3" fillId="0" borderId="0" xfId="0" applyNumberFormat="1" applyFont="1" applyFill="1" applyBorder="1" applyAlignment="1" applyProtection="1">
      <protection locked="0"/>
    </xf>
    <xf numFmtId="42" fontId="3" fillId="0" borderId="0" xfId="0" applyNumberFormat="1" applyFont="1" applyFill="1" applyBorder="1" applyAlignment="1"/>
    <xf numFmtId="42" fontId="4" fillId="0" borderId="1" xfId="0" applyNumberFormat="1" applyFont="1" applyFill="1" applyBorder="1" applyAlignment="1"/>
    <xf numFmtId="42" fontId="4" fillId="0" borderId="4" xfId="0" applyNumberFormat="1" applyFont="1" applyFill="1" applyBorder="1" applyAlignment="1"/>
    <xf numFmtId="42" fontId="3" fillId="0" borderId="0" xfId="0" applyNumberFormat="1" applyFont="1" applyFill="1" applyAlignment="1" applyProtection="1">
      <alignment horizontal="right"/>
      <protection locked="0"/>
    </xf>
    <xf numFmtId="172" fontId="3" fillId="0" borderId="2" xfId="0" applyNumberFormat="1" applyFont="1" applyFill="1" applyBorder="1" applyAlignment="1" applyProtection="1">
      <alignment horizontal="right"/>
      <protection locked="0"/>
    </xf>
    <xf numFmtId="42" fontId="3" fillId="0" borderId="0" xfId="0" applyNumberFormat="1" applyFont="1" applyFill="1" applyAlignment="1">
      <alignment horizontal="right"/>
    </xf>
    <xf numFmtId="42" fontId="3" fillId="0" borderId="3" xfId="0" applyNumberFormat="1" applyFont="1" applyFill="1" applyBorder="1" applyAlignment="1" applyProtection="1">
      <alignment horizontal="right"/>
      <protection locked="0"/>
    </xf>
    <xf numFmtId="41" fontId="3" fillId="0" borderId="0" xfId="0" applyNumberFormat="1" applyFont="1" applyFill="1" applyBorder="1" applyAlignment="1" applyProtection="1">
      <alignment horizontal="right"/>
      <protection locked="0"/>
    </xf>
    <xf numFmtId="42" fontId="4" fillId="0" borderId="1" xfId="0" applyNumberFormat="1" applyFont="1" applyFill="1" applyBorder="1" applyAlignment="1"/>
    <xf numFmtId="41" fontId="3" fillId="0" borderId="0" xfId="0" applyNumberFormat="1" applyFont="1" applyFill="1" applyBorder="1" applyAlignment="1" applyProtection="1">
      <protection locked="0"/>
    </xf>
    <xf numFmtId="42" fontId="4" fillId="0" borderId="4" xfId="0" applyNumberFormat="1" applyFont="1" applyFill="1" applyBorder="1" applyAlignment="1"/>
    <xf numFmtId="42" fontId="3" fillId="0" borderId="3" xfId="0" applyNumberFormat="1" applyFont="1" applyFill="1" applyBorder="1" applyAlignment="1"/>
    <xf numFmtId="3" fontId="3" fillId="0" borderId="0" xfId="0" applyNumberFormat="1" applyFont="1" applyFill="1" applyAlignment="1">
      <alignment horizontal="right"/>
    </xf>
    <xf numFmtId="42" fontId="15" fillId="0" borderId="4" xfId="0" applyNumberFormat="1" applyFont="1" applyFill="1" applyBorder="1" applyAlignment="1"/>
    <xf numFmtId="42" fontId="3" fillId="0" borderId="0" xfId="0" applyNumberFormat="1" applyFont="1" applyFill="1" applyBorder="1" applyAlignment="1">
      <alignment horizontal="center"/>
    </xf>
    <xf numFmtId="42" fontId="8" fillId="0" borderId="0" xfId="0" applyNumberFormat="1" applyFont="1" applyFill="1" applyBorder="1" applyAlignment="1"/>
    <xf numFmtId="41" fontId="8" fillId="0" borderId="2" xfId="0" applyNumberFormat="1" applyFont="1" applyFill="1" applyBorder="1" applyAlignment="1"/>
    <xf numFmtId="41" fontId="8" fillId="0" borderId="0" xfId="0" applyNumberFormat="1" applyFont="1" applyFill="1" applyBorder="1" applyAlignment="1">
      <alignment horizontal="center"/>
    </xf>
    <xf numFmtId="41" fontId="3" fillId="0" borderId="0" xfId="0" applyNumberFormat="1" applyFont="1" applyFill="1" applyBorder="1" applyAlignment="1">
      <alignment horizontal="center"/>
    </xf>
    <xf numFmtId="41" fontId="8" fillId="0" borderId="0" xfId="0" applyNumberFormat="1" applyFont="1" applyFill="1" applyBorder="1" applyAlignment="1"/>
    <xf numFmtId="41" fontId="8" fillId="0" borderId="2" xfId="0" applyNumberFormat="1" applyFont="1" applyFill="1" applyBorder="1" applyAlignment="1"/>
    <xf numFmtId="41" fontId="8" fillId="0" borderId="0" xfId="0" applyNumberFormat="1" applyFont="1" applyFill="1" applyAlignment="1"/>
    <xf numFmtId="41" fontId="3" fillId="0" borderId="0" xfId="0" applyNumberFormat="1" applyFont="1" applyFill="1" applyBorder="1" applyAlignment="1" applyProtection="1">
      <protection locked="0"/>
    </xf>
    <xf numFmtId="42" fontId="8" fillId="0" borderId="4" xfId="0" applyNumberFormat="1" applyFont="1" applyFill="1" applyBorder="1" applyAlignment="1"/>
    <xf numFmtId="42" fontId="3" fillId="0" borderId="0" xfId="0" applyNumberFormat="1" applyFont="1" applyFill="1" applyAlignment="1"/>
    <xf numFmtId="177" fontId="3" fillId="0" borderId="0" xfId="0" applyNumberFormat="1" applyFont="1" applyFill="1" applyAlignment="1"/>
    <xf numFmtId="177" fontId="3" fillId="0" borderId="3" xfId="0" applyNumberFormat="1" applyFont="1" applyFill="1" applyBorder="1" applyAlignment="1"/>
    <xf numFmtId="42" fontId="3" fillId="0" borderId="0" xfId="0" applyNumberFormat="1" applyFont="1" applyFill="1">
      <alignment horizontal="left" wrapText="1"/>
    </xf>
    <xf numFmtId="37" fontId="3" fillId="0" borderId="0" xfId="0" applyNumberFormat="1" applyFont="1" applyFill="1" applyBorder="1" applyAlignment="1"/>
    <xf numFmtId="9" fontId="3" fillId="0" borderId="0" xfId="0" applyNumberFormat="1" applyFont="1" applyFill="1" applyBorder="1" applyAlignment="1"/>
    <xf numFmtId="37" fontId="3" fillId="0" borderId="0" xfId="0" applyNumberFormat="1" applyFont="1" applyFill="1" applyAlignment="1">
      <alignment horizontal="right" wrapText="1"/>
    </xf>
    <xf numFmtId="42" fontId="4" fillId="0" borderId="1" xfId="0" applyNumberFormat="1" applyFont="1" applyFill="1" applyBorder="1">
      <alignment horizontal="left" wrapText="1"/>
    </xf>
    <xf numFmtId="41" fontId="7" fillId="0" borderId="0" xfId="0" applyNumberFormat="1" applyFont="1" applyFill="1" applyBorder="1" applyAlignment="1">
      <alignment horizontal="center"/>
    </xf>
    <xf numFmtId="42" fontId="3" fillId="0" borderId="1" xfId="0" applyNumberFormat="1" applyFont="1" applyFill="1" applyBorder="1" applyAlignment="1"/>
    <xf numFmtId="165" fontId="3" fillId="0" borderId="0" xfId="0" applyNumberFormat="1" applyFont="1" applyFill="1" applyBorder="1" applyAlignment="1">
      <alignment horizontal="right"/>
    </xf>
    <xf numFmtId="165" fontId="4" fillId="0" borderId="0" xfId="0" applyNumberFormat="1" applyFont="1" applyFill="1" applyBorder="1" applyAlignment="1">
      <alignment horizontal="right"/>
    </xf>
    <xf numFmtId="37" fontId="3" fillId="0" borderId="0" xfId="0" applyNumberFormat="1" applyFont="1" applyFill="1" applyBorder="1" applyAlignment="1">
      <alignment horizontal="right"/>
    </xf>
    <xf numFmtId="177" fontId="3" fillId="0" borderId="3" xfId="0" applyNumberFormat="1" applyFont="1" applyFill="1" applyBorder="1" applyAlignment="1"/>
    <xf numFmtId="177" fontId="3" fillId="0" borderId="0" xfId="0" applyNumberFormat="1" applyFont="1" applyFill="1" applyAlignment="1"/>
    <xf numFmtId="41" fontId="3" fillId="0" borderId="0" xfId="0" applyNumberFormat="1" applyFont="1" applyFill="1" applyBorder="1" applyAlignment="1">
      <alignment horizontal="right"/>
    </xf>
    <xf numFmtId="41" fontId="3" fillId="0" borderId="3" xfId="0" applyNumberFormat="1" applyFont="1" applyFill="1" applyBorder="1" applyAlignment="1"/>
    <xf numFmtId="42" fontId="3" fillId="0" borderId="1" xfId="0" applyNumberFormat="1" applyFont="1" applyFill="1" applyBorder="1" applyAlignment="1"/>
    <xf numFmtId="170" fontId="3" fillId="0" borderId="0" xfId="0" applyFont="1" applyFill="1" applyBorder="1" applyAlignment="1">
      <alignment horizontal="right"/>
    </xf>
    <xf numFmtId="168" fontId="12" fillId="0" borderId="0" xfId="0" applyNumberFormat="1" applyFont="1" applyFill="1" applyBorder="1" applyAlignment="1"/>
    <xf numFmtId="9" fontId="12" fillId="0" borderId="0" xfId="0" applyNumberFormat="1" applyFont="1" applyFill="1" applyAlignment="1"/>
    <xf numFmtId="170" fontId="3" fillId="0" borderId="0" xfId="0" applyFont="1" applyFill="1" applyAlignment="1">
      <alignment horizontal="left"/>
    </xf>
    <xf numFmtId="170" fontId="24" fillId="0" borderId="0" xfId="0" applyFont="1" applyFill="1" applyAlignment="1"/>
    <xf numFmtId="170" fontId="3" fillId="0" borderId="0" xfId="0" applyNumberFormat="1" applyFont="1" applyFill="1" applyBorder="1" applyAlignment="1"/>
    <xf numFmtId="170" fontId="3" fillId="0" borderId="0" xfId="0" applyFont="1" applyFill="1" applyBorder="1" applyAlignment="1"/>
    <xf numFmtId="172" fontId="3" fillId="0" borderId="0" xfId="0" applyNumberFormat="1" applyFont="1" applyFill="1" applyBorder="1" applyAlignment="1" applyProtection="1">
      <protection locked="0"/>
    </xf>
    <xf numFmtId="170" fontId="3" fillId="0" borderId="0" xfId="0" quotePrefix="1" applyFont="1" applyFill="1" applyAlignment="1">
      <alignment horizontal="left"/>
    </xf>
    <xf numFmtId="170" fontId="0" fillId="0" borderId="0" xfId="0" applyFill="1" applyAlignment="1"/>
    <xf numFmtId="170" fontId="3" fillId="0" borderId="0" xfId="0" applyNumberFormat="1" applyFont="1" applyFill="1" applyAlignment="1">
      <alignment horizontal="left"/>
    </xf>
    <xf numFmtId="170" fontId="0" fillId="0" borderId="0" xfId="0" applyAlignment="1"/>
    <xf numFmtId="41" fontId="3" fillId="0" borderId="0" xfId="0" applyNumberFormat="1" applyFont="1" applyFill="1" applyBorder="1" applyAlignment="1"/>
    <xf numFmtId="0" fontId="19" fillId="0" borderId="0" xfId="0" applyNumberFormat="1" applyFont="1" applyFill="1" applyAlignment="1">
      <alignment horizontal="centerContinuous"/>
    </xf>
    <xf numFmtId="0" fontId="19" fillId="0" borderId="0" xfId="0" applyNumberFormat="1" applyFont="1" applyFill="1" applyAlignment="1"/>
    <xf numFmtId="183" fontId="4" fillId="0" borderId="6" xfId="0" applyNumberFormat="1" applyFont="1" applyFill="1" applyBorder="1" applyAlignment="1">
      <alignment horizontal="right"/>
    </xf>
    <xf numFmtId="0" fontId="4" fillId="0" borderId="2" xfId="0" applyNumberFormat="1" applyFont="1" applyFill="1" applyBorder="1" applyAlignment="1" applyProtection="1">
      <alignment horizontal="centerContinuous"/>
      <protection locked="0"/>
    </xf>
    <xf numFmtId="170" fontId="3" fillId="0" borderId="0" xfId="0" applyFont="1" applyFill="1" applyAlignment="1">
      <alignment horizontal="right" wrapText="1"/>
    </xf>
    <xf numFmtId="170" fontId="7" fillId="0" borderId="0" xfId="0" applyFont="1" applyFill="1" applyAlignment="1">
      <alignment horizontal="right" wrapText="1"/>
    </xf>
    <xf numFmtId="22" fontId="3" fillId="0" borderId="0" xfId="0" applyNumberFormat="1" applyFont="1" applyFill="1" applyAlignment="1">
      <alignment horizontal="right"/>
    </xf>
    <xf numFmtId="15" fontId="3" fillId="0" borderId="0" xfId="0" applyNumberFormat="1" applyFont="1" applyFill="1" applyAlignment="1">
      <alignment horizontal="right"/>
    </xf>
    <xf numFmtId="170" fontId="3" fillId="0" borderId="0" xfId="0" applyFont="1" applyFill="1" applyAlignment="1">
      <alignment horizontal="right"/>
    </xf>
    <xf numFmtId="172" fontId="3" fillId="0" borderId="0" xfId="0" applyNumberFormat="1" applyFont="1" applyFill="1" applyBorder="1" applyAlignment="1">
      <alignment horizontal="right"/>
    </xf>
    <xf numFmtId="0" fontId="4" fillId="0" borderId="6" xfId="0" quotePrefix="1" applyNumberFormat="1" applyFont="1" applyFill="1" applyBorder="1" applyAlignment="1">
      <alignment horizontal="right"/>
    </xf>
    <xf numFmtId="0" fontId="4" fillId="0" borderId="5" xfId="0" applyNumberFormat="1" applyFont="1" applyFill="1" applyBorder="1" applyAlignment="1">
      <alignment horizontal="right"/>
    </xf>
    <xf numFmtId="0" fontId="4" fillId="0" borderId="0" xfId="0" applyNumberFormat="1" applyFont="1" applyFill="1" applyAlignment="1">
      <alignment horizontal="left" indent="1"/>
    </xf>
    <xf numFmtId="17" fontId="4" fillId="0" borderId="0" xfId="0" applyNumberFormat="1" applyFont="1" applyFill="1" applyBorder="1" applyAlignment="1">
      <alignment horizontal="center"/>
    </xf>
    <xf numFmtId="10" fontId="7" fillId="0" borderId="0" xfId="0" applyNumberFormat="1" applyFont="1" applyAlignment="1"/>
    <xf numFmtId="184" fontId="17" fillId="0" borderId="0" xfId="0" applyNumberFormat="1" applyFont="1" applyAlignment="1">
      <alignment horizontal="center"/>
    </xf>
    <xf numFmtId="0" fontId="3" fillId="0" borderId="0" xfId="0" applyNumberFormat="1" applyFont="1" applyFill="1" applyAlignment="1">
      <alignment horizontal="left" indent="1"/>
    </xf>
    <xf numFmtId="172" fontId="24" fillId="0" borderId="0" xfId="0" applyNumberFormat="1" applyFont="1" applyFill="1" applyAlignment="1"/>
    <xf numFmtId="0" fontId="24" fillId="0" borderId="0" xfId="0" applyNumberFormat="1" applyFont="1" applyFill="1" applyAlignment="1" applyProtection="1">
      <alignment horizontal="center"/>
      <protection locked="0"/>
    </xf>
    <xf numFmtId="42" fontId="3" fillId="0" borderId="1" xfId="0" applyNumberFormat="1" applyFont="1" applyFill="1" applyBorder="1" applyAlignment="1" applyProtection="1"/>
    <xf numFmtId="0" fontId="7" fillId="0" borderId="0" xfId="0" applyNumberFormat="1" applyFont="1" applyAlignment="1"/>
    <xf numFmtId="0" fontId="28" fillId="0" borderId="0" xfId="0" applyNumberFormat="1" applyFont="1" applyAlignment="1">
      <alignment horizontal="center"/>
    </xf>
    <xf numFmtId="42" fontId="28" fillId="0" borderId="0" xfId="0" applyNumberFormat="1" applyFont="1" applyAlignment="1">
      <alignment horizontal="center"/>
    </xf>
    <xf numFmtId="0" fontId="17" fillId="0" borderId="0" xfId="0" applyNumberFormat="1" applyFont="1" applyAlignment="1">
      <alignment horizontal="centerContinuous"/>
    </xf>
    <xf numFmtId="9" fontId="7" fillId="0" borderId="0" xfId="0" applyNumberFormat="1" applyFont="1" applyFill="1" applyAlignment="1"/>
    <xf numFmtId="168" fontId="25" fillId="0" borderId="0" xfId="0" applyNumberFormat="1" applyFont="1" applyFill="1" applyAlignment="1"/>
    <xf numFmtId="0" fontId="7" fillId="0" borderId="0" xfId="0" applyNumberFormat="1" applyFont="1" applyFill="1" applyAlignment="1"/>
    <xf numFmtId="178" fontId="7" fillId="0" borderId="0" xfId="0" applyNumberFormat="1" applyFont="1" applyFill="1" applyAlignment="1"/>
    <xf numFmtId="10" fontId="7" fillId="0" borderId="0" xfId="0" applyNumberFormat="1" applyFont="1" applyFill="1" applyAlignment="1"/>
    <xf numFmtId="0" fontId="7" fillId="0" borderId="0" xfId="0" quotePrefix="1" applyNumberFormat="1" applyFont="1" applyFill="1" applyAlignment="1"/>
    <xf numFmtId="10" fontId="7" fillId="0" borderId="0" xfId="0" applyNumberFormat="1" applyFont="1" applyFill="1" applyAlignment="1"/>
    <xf numFmtId="6" fontId="7" fillId="0" borderId="0" xfId="0" applyNumberFormat="1" applyFont="1" applyFill="1" applyAlignment="1"/>
    <xf numFmtId="0" fontId="17" fillId="0" borderId="6" xfId="0" applyNumberFormat="1" applyFont="1" applyBorder="1" applyAlignment="1">
      <alignment horizontal="right"/>
    </xf>
    <xf numFmtId="0" fontId="7" fillId="0" borderId="0" xfId="0" applyNumberFormat="1" applyFont="1" applyBorder="1" applyAlignment="1"/>
    <xf numFmtId="170" fontId="3" fillId="0" borderId="2" xfId="0" applyNumberFormat="1" applyFont="1" applyFill="1" applyBorder="1" applyAlignment="1"/>
    <xf numFmtId="0" fontId="17" fillId="0" borderId="0" xfId="0" applyNumberFormat="1" applyFont="1" applyAlignment="1">
      <alignment horizontal="left"/>
    </xf>
    <xf numFmtId="0" fontId="26" fillId="0" borderId="0" xfId="0" applyNumberFormat="1" applyFont="1" applyAlignment="1"/>
    <xf numFmtId="0" fontId="23" fillId="0" borderId="0" xfId="0" applyNumberFormat="1" applyFont="1" applyFill="1" applyBorder="1" applyAlignment="1">
      <alignment horizontal="center"/>
    </xf>
    <xf numFmtId="17" fontId="3" fillId="0" borderId="0" xfId="0" applyNumberFormat="1" applyFont="1" applyFill="1" applyAlignment="1"/>
    <xf numFmtId="170" fontId="7" fillId="0" borderId="0" xfId="0" applyFont="1" applyFill="1" applyAlignment="1"/>
    <xf numFmtId="1" fontId="7" fillId="0" borderId="0" xfId="0" applyNumberFormat="1" applyFont="1" applyFill="1" applyAlignment="1"/>
    <xf numFmtId="170" fontId="7" fillId="0" borderId="0" xfId="0" applyFont="1" applyFill="1" applyAlignment="1">
      <alignment horizontal="right"/>
    </xf>
    <xf numFmtId="170" fontId="7" fillId="0" borderId="0" xfId="0" applyFont="1" applyFill="1" applyBorder="1" applyAlignment="1"/>
    <xf numFmtId="170" fontId="29" fillId="0" borderId="0" xfId="0" applyFont="1" applyFill="1" applyBorder="1" applyAlignment="1">
      <alignment horizontal="right"/>
    </xf>
    <xf numFmtId="170" fontId="3" fillId="0" borderId="0" xfId="0" applyNumberFormat="1" applyFont="1" applyFill="1" applyAlignment="1"/>
    <xf numFmtId="0" fontId="3" fillId="0" borderId="0" xfId="0" applyNumberFormat="1" applyFont="1" applyFill="1" applyAlignment="1"/>
    <xf numFmtId="41" fontId="3" fillId="0" borderId="0" xfId="0" applyNumberFormat="1" applyFont="1" applyFill="1" applyAlignment="1" applyProtection="1">
      <protection locked="0"/>
    </xf>
    <xf numFmtId="41" fontId="3" fillId="0" borderId="0" xfId="0" applyNumberFormat="1" applyFont="1" applyFill="1" applyAlignment="1"/>
    <xf numFmtId="41" fontId="3" fillId="0" borderId="0" xfId="0" applyNumberFormat="1" applyFont="1" applyFill="1" applyBorder="1" applyAlignment="1" applyProtection="1">
      <protection locked="0"/>
    </xf>
    <xf numFmtId="41" fontId="3" fillId="0" borderId="0" xfId="0" applyNumberFormat="1" applyFont="1" applyFill="1" applyAlignment="1"/>
    <xf numFmtId="41" fontId="3" fillId="0" borderId="0" xfId="0" applyNumberFormat="1" applyFont="1" applyFill="1" applyBorder="1" applyAlignment="1" applyProtection="1">
      <alignment vertical="top"/>
      <protection locked="0"/>
    </xf>
    <xf numFmtId="41" fontId="4" fillId="0" borderId="1" xfId="0" applyNumberFormat="1" applyFont="1" applyFill="1" applyBorder="1" applyAlignment="1"/>
    <xf numFmtId="41" fontId="3" fillId="0" borderId="7" xfId="0" applyNumberFormat="1" applyFont="1" applyFill="1" applyBorder="1" applyAlignment="1" applyProtection="1">
      <protection locked="0"/>
    </xf>
    <xf numFmtId="41" fontId="3" fillId="0" borderId="7" xfId="0" applyNumberFormat="1" applyFont="1" applyFill="1" applyBorder="1" applyAlignment="1"/>
    <xf numFmtId="9" fontId="3" fillId="0" borderId="0" xfId="0" applyNumberFormat="1" applyFont="1" applyFill="1" applyBorder="1" applyAlignment="1"/>
    <xf numFmtId="10" fontId="7" fillId="0" borderId="0" xfId="0" applyNumberFormat="1" applyFont="1" applyAlignment="1"/>
    <xf numFmtId="0" fontId="0" fillId="0" borderId="0" xfId="0" applyNumberFormat="1" applyFont="1" applyAlignment="1"/>
    <xf numFmtId="172" fontId="4" fillId="0" borderId="0" xfId="0" applyNumberFormat="1" applyFont="1" applyFill="1" applyAlignment="1" applyProtection="1">
      <protection locked="0"/>
    </xf>
    <xf numFmtId="41" fontId="3" fillId="0" borderId="0" xfId="0" applyNumberFormat="1" applyFont="1" applyFill="1" applyBorder="1" applyAlignment="1">
      <alignment vertical="center"/>
    </xf>
    <xf numFmtId="178" fontId="3" fillId="0" borderId="0" xfId="0" applyNumberFormat="1" applyFont="1" applyFill="1" applyAlignment="1" applyProtection="1">
      <protection locked="0"/>
    </xf>
    <xf numFmtId="0" fontId="17" fillId="0" borderId="0" xfId="0" applyNumberFormat="1" applyFont="1" applyFill="1" applyAlignment="1">
      <alignment horizontal="centerContinuous"/>
    </xf>
    <xf numFmtId="0" fontId="17" fillId="0" borderId="0" xfId="0" applyNumberFormat="1" applyFont="1" applyFill="1" applyAlignment="1">
      <alignment horizontal="center"/>
    </xf>
    <xf numFmtId="0" fontId="20" fillId="0" borderId="0" xfId="0" applyNumberFormat="1" applyFont="1" applyFill="1" applyAlignment="1">
      <alignment horizontal="center"/>
    </xf>
    <xf numFmtId="6" fontId="7" fillId="0" borderId="0" xfId="0" applyNumberFormat="1" applyFont="1" applyFill="1" applyAlignment="1">
      <alignment horizontal="right" wrapText="1"/>
    </xf>
    <xf numFmtId="10" fontId="7" fillId="0" borderId="0" xfId="0" applyNumberFormat="1" applyFont="1" applyFill="1" applyAlignment="1">
      <alignment horizontal="right"/>
    </xf>
    <xf numFmtId="10" fontId="7" fillId="0" borderId="0" xfId="0" applyNumberFormat="1" applyFont="1" applyFill="1" applyAlignment="1" applyProtection="1"/>
    <xf numFmtId="10" fontId="17" fillId="0" borderId="0" xfId="0" applyNumberFormat="1" applyFont="1" applyFill="1" applyAlignment="1" applyProtection="1"/>
    <xf numFmtId="10" fontId="21" fillId="0" borderId="0" xfId="0" applyNumberFormat="1" applyFont="1" applyFill="1" applyAlignment="1">
      <alignment horizontal="right"/>
    </xf>
    <xf numFmtId="10" fontId="20" fillId="0" borderId="0" xfId="0" applyNumberFormat="1" applyFont="1" applyFill="1" applyAlignment="1" applyProtection="1"/>
    <xf numFmtId="165" fontId="7" fillId="0" borderId="0" xfId="0" applyNumberFormat="1" applyFont="1" applyFill="1" applyBorder="1" applyAlignment="1" applyProtection="1"/>
    <xf numFmtId="6" fontId="20" fillId="0" borderId="0" xfId="0" applyNumberFormat="1" applyFont="1" applyFill="1" applyAlignment="1">
      <alignment horizontal="right"/>
    </xf>
    <xf numFmtId="10" fontId="20" fillId="0" borderId="0" xfId="0" applyNumberFormat="1" applyFont="1" applyFill="1" applyAlignment="1">
      <alignment horizontal="right"/>
    </xf>
    <xf numFmtId="0" fontId="20" fillId="0" borderId="0" xfId="0" applyNumberFormat="1" applyFont="1" applyFill="1" applyAlignment="1"/>
    <xf numFmtId="10" fontId="22" fillId="0" borderId="0" xfId="0" applyNumberFormat="1" applyFont="1" applyFill="1" applyBorder="1" applyAlignment="1" applyProtection="1"/>
    <xf numFmtId="10" fontId="7" fillId="0" borderId="0" xfId="0" applyNumberFormat="1" applyFont="1" applyFill="1" applyBorder="1" applyAlignment="1"/>
    <xf numFmtId="165" fontId="4" fillId="0" borderId="2" xfId="0" applyNumberFormat="1" applyFont="1" applyFill="1" applyBorder="1" applyAlignment="1"/>
    <xf numFmtId="42" fontId="7" fillId="0" borderId="0" xfId="0" applyNumberFormat="1" applyFont="1" applyAlignment="1"/>
    <xf numFmtId="0" fontId="3" fillId="2" borderId="9" xfId="0" applyNumberFormat="1" applyFont="1" applyFill="1" applyBorder="1" applyAlignment="1"/>
    <xf numFmtId="0" fontId="3" fillId="0" borderId="16" xfId="0" applyNumberFormat="1" applyFont="1" applyFill="1" applyBorder="1" applyAlignment="1"/>
    <xf numFmtId="0" fontId="3" fillId="2" borderId="9" xfId="0" applyNumberFormat="1" applyFont="1" applyFill="1" applyBorder="1" applyAlignment="1">
      <alignment horizontal="left"/>
    </xf>
    <xf numFmtId="170" fontId="3" fillId="1" borderId="15" xfId="0" applyFont="1" applyFill="1" applyBorder="1" applyAlignment="1">
      <alignment horizontal="left"/>
    </xf>
    <xf numFmtId="41" fontId="3" fillId="1" borderId="7" xfId="0" applyNumberFormat="1" applyFont="1" applyFill="1" applyBorder="1" applyAlignment="1" applyProtection="1">
      <protection locked="0"/>
    </xf>
    <xf numFmtId="0" fontId="3" fillId="1" borderId="16" xfId="0" applyNumberFormat="1" applyFont="1" applyFill="1" applyBorder="1" applyAlignment="1"/>
    <xf numFmtId="41" fontId="3" fillId="1" borderId="0" xfId="0" applyNumberFormat="1" applyFont="1" applyFill="1" applyBorder="1" applyAlignment="1"/>
    <xf numFmtId="0" fontId="3" fillId="3" borderId="15" xfId="0" applyNumberFormat="1" applyFont="1" applyFill="1" applyBorder="1" applyAlignment="1">
      <alignment horizontal="left"/>
    </xf>
    <xf numFmtId="41" fontId="3" fillId="3" borderId="7" xfId="0" applyNumberFormat="1" applyFont="1" applyFill="1" applyBorder="1" applyAlignment="1"/>
    <xf numFmtId="0" fontId="3" fillId="3" borderId="16" xfId="0" applyNumberFormat="1" applyFont="1" applyFill="1" applyBorder="1" applyAlignment="1"/>
    <xf numFmtId="41" fontId="3" fillId="3" borderId="0" xfId="0" applyNumberFormat="1" applyFont="1" applyFill="1" applyBorder="1" applyAlignment="1"/>
    <xf numFmtId="170" fontId="3" fillId="0" borderId="0" xfId="0" applyFont="1" applyFill="1" applyAlignment="1">
      <alignment horizontal="left" indent="2"/>
    </xf>
    <xf numFmtId="170" fontId="3" fillId="0" borderId="2" xfId="0" applyFont="1" applyFill="1" applyBorder="1" applyAlignment="1">
      <alignment horizontal="left" indent="2"/>
    </xf>
    <xf numFmtId="0" fontId="3" fillId="0" borderId="0" xfId="3" applyNumberFormat="1" applyFont="1" applyFill="1" applyAlignment="1"/>
    <xf numFmtId="0" fontId="3" fillId="0" borderId="0" xfId="3" applyNumberFormat="1" applyFont="1" applyFill="1" applyAlignment="1">
      <alignment horizontal="left"/>
    </xf>
    <xf numFmtId="170" fontId="3" fillId="0" borderId="0" xfId="3" applyNumberFormat="1" applyFont="1" applyFill="1" applyAlignment="1"/>
    <xf numFmtId="170" fontId="3" fillId="0" borderId="8" xfId="3" applyNumberFormat="1" applyFont="1" applyFill="1" applyBorder="1" applyAlignment="1" applyProtection="1">
      <protection locked="0"/>
    </xf>
    <xf numFmtId="9" fontId="3" fillId="0" borderId="0" xfId="2" applyFont="1" applyFill="1" applyAlignment="1" applyProtection="1">
      <protection locked="0"/>
    </xf>
    <xf numFmtId="10" fontId="3" fillId="0" borderId="2" xfId="0" applyNumberFormat="1" applyFont="1" applyFill="1" applyBorder="1" applyAlignment="1">
      <alignment horizontal="right"/>
    </xf>
    <xf numFmtId="186" fontId="3" fillId="3" borderId="7" xfId="0" applyNumberFormat="1" applyFont="1" applyFill="1" applyBorder="1" applyAlignment="1"/>
    <xf numFmtId="186" fontId="3" fillId="0" borderId="0" xfId="0" applyNumberFormat="1" applyFont="1" applyFill="1" applyBorder="1" applyAlignment="1"/>
    <xf numFmtId="177" fontId="3" fillId="0" borderId="2" xfId="0" applyNumberFormat="1" applyFont="1" applyFill="1" applyBorder="1" applyAlignment="1"/>
    <xf numFmtId="0" fontId="2" fillId="4" borderId="15" xfId="0" applyNumberFormat="1" applyFont="1" applyFill="1" applyBorder="1" applyAlignment="1"/>
    <xf numFmtId="170" fontId="30" fillId="4" borderId="7" xfId="0" applyFont="1" applyFill="1" applyBorder="1" applyAlignment="1">
      <alignment horizontal="center" wrapText="1"/>
    </xf>
    <xf numFmtId="170" fontId="30" fillId="4" borderId="18" xfId="0" applyFont="1" applyFill="1" applyBorder="1" applyAlignment="1">
      <alignment horizontal="center" wrapText="1"/>
    </xf>
    <xf numFmtId="0" fontId="31" fillId="4" borderId="16" xfId="0" applyNumberFormat="1" applyFont="1" applyFill="1" applyBorder="1" applyAlignment="1"/>
    <xf numFmtId="170" fontId="32" fillId="4" borderId="0" xfId="0" applyFont="1" applyFill="1" applyBorder="1" applyAlignment="1">
      <alignment horizontal="center" wrapText="1"/>
    </xf>
    <xf numFmtId="170" fontId="32" fillId="4" borderId="19" xfId="0" applyFont="1" applyFill="1" applyBorder="1" applyAlignment="1">
      <alignment horizontal="center" wrapText="1"/>
    </xf>
    <xf numFmtId="170" fontId="33" fillId="4" borderId="16" xfId="0" applyFont="1" applyFill="1" applyBorder="1" applyAlignment="1"/>
    <xf numFmtId="14" fontId="34" fillId="4" borderId="0" xfId="0" applyNumberFormat="1" applyFont="1" applyFill="1" applyBorder="1" applyAlignment="1">
      <alignment horizontal="center"/>
    </xf>
    <xf numFmtId="14" fontId="34" fillId="4" borderId="19" xfId="0" applyNumberFormat="1" applyFont="1" applyFill="1" applyBorder="1" applyAlignment="1">
      <alignment horizontal="center"/>
    </xf>
    <xf numFmtId="170" fontId="33" fillId="4" borderId="16" xfId="0" applyFont="1" applyFill="1" applyBorder="1" applyAlignment="1">
      <alignment horizontal="left"/>
    </xf>
    <xf numFmtId="14" fontId="33" fillId="4" borderId="0" xfId="0" applyNumberFormat="1" applyFont="1" applyFill="1" applyBorder="1" applyAlignment="1">
      <alignment horizontal="center"/>
    </xf>
    <xf numFmtId="14" fontId="33" fillId="4" borderId="19" xfId="0" applyNumberFormat="1" applyFont="1" applyFill="1" applyBorder="1" applyAlignment="1">
      <alignment horizontal="center"/>
    </xf>
    <xf numFmtId="170" fontId="33" fillId="4" borderId="17" xfId="0" applyFont="1" applyFill="1" applyBorder="1" applyAlignment="1">
      <alignment horizontal="left"/>
    </xf>
    <xf numFmtId="170" fontId="33" fillId="4" borderId="21" xfId="0" applyFont="1" applyFill="1" applyBorder="1" applyAlignment="1">
      <alignment horizontal="center"/>
    </xf>
    <xf numFmtId="170" fontId="33" fillId="4" borderId="22" xfId="0" applyFont="1" applyFill="1" applyBorder="1" applyAlignment="1">
      <alignment horizontal="center"/>
    </xf>
    <xf numFmtId="170" fontId="33" fillId="4" borderId="23" xfId="0" applyFont="1" applyFill="1" applyBorder="1" applyAlignment="1">
      <alignment horizontal="center"/>
    </xf>
    <xf numFmtId="0" fontId="32" fillId="4" borderId="16" xfId="0" applyNumberFormat="1" applyFont="1" applyFill="1" applyBorder="1" applyAlignment="1"/>
    <xf numFmtId="10" fontId="32" fillId="4" borderId="24" xfId="0" applyNumberFormat="1" applyFont="1" applyFill="1" applyBorder="1" applyAlignment="1"/>
    <xf numFmtId="10" fontId="32" fillId="4" borderId="0" xfId="0" applyNumberFormat="1" applyFont="1" applyFill="1" applyBorder="1" applyAlignment="1"/>
    <xf numFmtId="10" fontId="32" fillId="4" borderId="19" xfId="0" applyNumberFormat="1" applyFont="1" applyFill="1" applyBorder="1" applyAlignment="1"/>
    <xf numFmtId="10" fontId="32" fillId="4" borderId="25" xfId="0" applyNumberFormat="1" applyFont="1" applyFill="1" applyBorder="1" applyAlignment="1"/>
    <xf numFmtId="10" fontId="34" fillId="4" borderId="2" xfId="0" applyNumberFormat="1" applyFont="1" applyFill="1" applyBorder="1" applyAlignment="1"/>
    <xf numFmtId="10" fontId="32" fillId="4" borderId="20" xfId="0" applyNumberFormat="1" applyFont="1" applyFill="1" applyBorder="1" applyAlignment="1"/>
    <xf numFmtId="10" fontId="32" fillId="5" borderId="19" xfId="0" applyNumberFormat="1" applyFont="1" applyFill="1" applyBorder="1" applyAlignment="1"/>
    <xf numFmtId="170" fontId="33" fillId="4" borderId="24" xfId="0" applyFont="1" applyFill="1" applyBorder="1" applyAlignment="1"/>
    <xf numFmtId="170" fontId="33" fillId="4" borderId="0" xfId="0" applyFont="1" applyFill="1" applyBorder="1" applyAlignment="1"/>
    <xf numFmtId="170" fontId="33" fillId="4" borderId="19" xfId="0" applyFont="1" applyFill="1" applyBorder="1" applyAlignment="1"/>
    <xf numFmtId="10" fontId="32" fillId="4" borderId="2" xfId="0" applyNumberFormat="1" applyFont="1" applyFill="1" applyBorder="1" applyAlignment="1"/>
    <xf numFmtId="10" fontId="32" fillId="4" borderId="26" xfId="0" applyNumberFormat="1" applyFont="1" applyFill="1" applyBorder="1" applyAlignment="1"/>
    <xf numFmtId="10" fontId="32" fillId="4" borderId="27" xfId="0" applyNumberFormat="1" applyFont="1" applyFill="1" applyBorder="1" applyAlignment="1"/>
    <xf numFmtId="10" fontId="32" fillId="4" borderId="12" xfId="0" applyNumberFormat="1" applyFont="1" applyFill="1" applyBorder="1" applyAlignment="1"/>
    <xf numFmtId="170" fontId="35" fillId="4" borderId="16" xfId="0" applyFont="1" applyFill="1" applyBorder="1" applyAlignment="1"/>
    <xf numFmtId="0" fontId="32" fillId="4" borderId="16" xfId="0" applyNumberFormat="1" applyFont="1" applyFill="1" applyBorder="1" applyAlignment="1">
      <alignment horizontal="left"/>
    </xf>
    <xf numFmtId="0" fontId="32" fillId="4" borderId="0" xfId="0" applyNumberFormat="1" applyFont="1" applyFill="1" applyBorder="1" applyAlignment="1"/>
    <xf numFmtId="170" fontId="32" fillId="4" borderId="19" xfId="0" applyNumberFormat="1" applyFont="1" applyFill="1" applyBorder="1" applyAlignment="1"/>
    <xf numFmtId="165" fontId="32" fillId="4" borderId="0" xfId="0" applyNumberFormat="1" applyFont="1" applyFill="1" applyBorder="1" applyAlignment="1"/>
    <xf numFmtId="170" fontId="32" fillId="4" borderId="20" xfId="0" applyNumberFormat="1" applyFont="1" applyFill="1" applyBorder="1" applyAlignment="1"/>
    <xf numFmtId="169" fontId="33" fillId="4" borderId="0" xfId="0" applyNumberFormat="1" applyFont="1" applyFill="1" applyBorder="1" applyAlignment="1"/>
    <xf numFmtId="169" fontId="32" fillId="4" borderId="0" xfId="0" applyNumberFormat="1" applyFont="1" applyFill="1" applyBorder="1" applyAlignment="1"/>
    <xf numFmtId="169" fontId="34" fillId="4" borderId="19" xfId="0" applyNumberFormat="1" applyFont="1" applyFill="1" applyBorder="1" applyAlignment="1"/>
    <xf numFmtId="9" fontId="32" fillId="4" borderId="0" xfId="0" applyNumberFormat="1" applyFont="1" applyFill="1" applyBorder="1" applyAlignment="1"/>
    <xf numFmtId="0" fontId="32" fillId="4" borderId="17" xfId="0" applyNumberFormat="1" applyFont="1" applyFill="1" applyBorder="1" applyAlignment="1">
      <alignment horizontal="left"/>
    </xf>
    <xf numFmtId="170" fontId="33" fillId="4" borderId="2" xfId="0" applyFont="1" applyFill="1" applyBorder="1" applyAlignment="1"/>
    <xf numFmtId="0" fontId="32" fillId="4" borderId="2" xfId="0" applyNumberFormat="1" applyFont="1" applyFill="1" applyBorder="1" applyAlignment="1"/>
    <xf numFmtId="170" fontId="34" fillId="5" borderId="8" xfId="0" applyNumberFormat="1" applyFont="1" applyFill="1" applyBorder="1" applyAlignment="1" applyProtection="1">
      <protection locked="0"/>
    </xf>
    <xf numFmtId="0" fontId="7" fillId="0" borderId="7" xfId="0" applyNumberFormat="1" applyFont="1" applyBorder="1" applyAlignment="1"/>
    <xf numFmtId="0" fontId="24" fillId="0" borderId="0" xfId="0" applyNumberFormat="1" applyFont="1" applyFill="1" applyAlignment="1">
      <alignment horizontal="center"/>
    </xf>
    <xf numFmtId="170" fontId="3" fillId="0" borderId="7" xfId="0" applyFont="1" applyFill="1" applyBorder="1" applyAlignment="1"/>
    <xf numFmtId="0" fontId="3" fillId="0" borderId="7" xfId="0" applyNumberFormat="1" applyFont="1" applyFill="1" applyBorder="1" applyAlignment="1"/>
    <xf numFmtId="178" fontId="3" fillId="0" borderId="7" xfId="0" applyNumberFormat="1" applyFont="1" applyFill="1" applyBorder="1" applyAlignment="1"/>
    <xf numFmtId="37" fontId="3" fillId="0" borderId="7" xfId="0" applyNumberFormat="1" applyFont="1" applyFill="1" applyBorder="1" applyAlignment="1"/>
    <xf numFmtId="170" fontId="5" fillId="0" borderId="0" xfId="0" applyNumberFormat="1" applyFont="1" applyFill="1" applyBorder="1" applyAlignment="1" applyProtection="1">
      <alignment horizontal="left"/>
      <protection locked="0"/>
    </xf>
    <xf numFmtId="170" fontId="3" fillId="0" borderId="0" xfId="0" applyNumberFormat="1" applyFont="1" applyFill="1" applyAlignment="1">
      <alignment horizontal="left" wrapText="1"/>
    </xf>
    <xf numFmtId="170" fontId="0" fillId="0" borderId="2" xfId="0" applyFill="1" applyBorder="1" applyAlignment="1"/>
    <xf numFmtId="178" fontId="4" fillId="0" borderId="9" xfId="0" applyNumberFormat="1" applyFont="1" applyFill="1" applyBorder="1" applyAlignment="1"/>
    <xf numFmtId="170" fontId="5" fillId="0" borderId="0" xfId="0" applyNumberFormat="1" applyFont="1" applyFill="1" applyBorder="1" applyAlignment="1">
      <alignment horizontal="left"/>
    </xf>
    <xf numFmtId="170" fontId="3" fillId="0" borderId="0" xfId="0" applyNumberFormat="1" applyFont="1" applyFill="1" applyBorder="1" applyAlignment="1">
      <alignment horizontal="left" wrapText="1"/>
    </xf>
    <xf numFmtId="170" fontId="3" fillId="0" borderId="0" xfId="0" quotePrefix="1" applyNumberFormat="1" applyFont="1" applyFill="1" applyAlignment="1">
      <alignment horizontal="left"/>
    </xf>
    <xf numFmtId="170" fontId="3" fillId="0" borderId="0" xfId="0" quotePrefix="1" applyNumberFormat="1" applyFont="1" applyFill="1" applyBorder="1" applyAlignment="1">
      <alignment horizontal="left"/>
    </xf>
    <xf numFmtId="182" fontId="3" fillId="0" borderId="0" xfId="0" applyNumberFormat="1" applyFont="1" applyFill="1" applyBorder="1" applyAlignment="1">
      <alignment horizontal="right" wrapText="1"/>
    </xf>
    <xf numFmtId="178" fontId="3" fillId="0" borderId="7" xfId="0" applyNumberFormat="1" applyFont="1" applyFill="1" applyBorder="1" applyAlignment="1">
      <alignment horizontal="right" wrapText="1"/>
    </xf>
    <xf numFmtId="170" fontId="0" fillId="0" borderId="0" xfId="0" applyFill="1" applyBorder="1" applyAlignment="1"/>
    <xf numFmtId="178" fontId="3" fillId="0" borderId="9" xfId="0" applyNumberFormat="1" applyFont="1" applyFill="1" applyBorder="1" applyAlignment="1">
      <alignment horizontal="right" wrapText="1"/>
    </xf>
    <xf numFmtId="4" fontId="0" fillId="0" borderId="0" xfId="0" applyNumberFormat="1" applyFill="1" applyAlignment="1"/>
    <xf numFmtId="178" fontId="3" fillId="0" borderId="1" xfId="0" applyNumberFormat="1" applyFont="1" applyFill="1" applyBorder="1" applyAlignment="1"/>
    <xf numFmtId="41" fontId="37" fillId="0" borderId="0" xfId="0" applyNumberFormat="1" applyFont="1" applyFill="1" applyAlignment="1"/>
    <xf numFmtId="168" fontId="3" fillId="0" borderId="0" xfId="0" applyNumberFormat="1" applyFont="1" applyFill="1" applyBorder="1" applyAlignment="1">
      <alignment horizontal="center"/>
    </xf>
    <xf numFmtId="177" fontId="3" fillId="0" borderId="0" xfId="1" applyNumberFormat="1" applyFont="1" applyFill="1" applyAlignment="1"/>
    <xf numFmtId="170" fontId="7" fillId="0" borderId="2" xfId="0" applyFont="1" applyFill="1" applyBorder="1">
      <alignment horizontal="left" wrapText="1"/>
    </xf>
    <xf numFmtId="170" fontId="9" fillId="0" borderId="0" xfId="0" applyFont="1" applyAlignment="1"/>
    <xf numFmtId="0" fontId="9" fillId="0" borderId="0" xfId="0" applyNumberFormat="1" applyFont="1" applyAlignment="1"/>
    <xf numFmtId="178" fontId="3" fillId="0" borderId="0" xfId="6" applyNumberFormat="1" applyFont="1" applyFill="1" applyBorder="1" applyProtection="1">
      <protection locked="0"/>
    </xf>
    <xf numFmtId="0" fontId="0" fillId="0" borderId="0" xfId="0" applyNumberFormat="1" applyBorder="1" applyAlignment="1"/>
    <xf numFmtId="10" fontId="3" fillId="0" borderId="0" xfId="2" applyNumberFormat="1" applyFont="1" applyFill="1" applyAlignment="1"/>
    <xf numFmtId="41" fontId="0" fillId="0" borderId="0" xfId="0" applyNumberFormat="1" applyFill="1" applyAlignment="1"/>
    <xf numFmtId="10" fontId="0" fillId="0" borderId="0" xfId="2" applyNumberFormat="1" applyFont="1" applyFill="1" applyAlignment="1"/>
    <xf numFmtId="44" fontId="0" fillId="0" borderId="0" xfId="0" applyNumberFormat="1" applyFill="1" applyAlignment="1"/>
    <xf numFmtId="177" fontId="3" fillId="0" borderId="0" xfId="1" applyNumberFormat="1" applyFont="1" applyFill="1" applyAlignment="1">
      <alignment horizontal="right"/>
    </xf>
    <xf numFmtId="177" fontId="3" fillId="0" borderId="0" xfId="1" quotePrefix="1" applyNumberFormat="1" applyFont="1" applyFill="1" applyBorder="1" applyAlignment="1">
      <alignment horizontal="left"/>
    </xf>
    <xf numFmtId="0" fontId="11" fillId="0" borderId="0" xfId="0" applyNumberFormat="1" applyFont="1" applyAlignment="1"/>
    <xf numFmtId="42" fontId="3" fillId="0" borderId="0" xfId="0" applyNumberFormat="1" applyFont="1" applyFill="1" applyAlignment="1">
      <alignment horizontal="left"/>
    </xf>
    <xf numFmtId="170" fontId="6" fillId="0" borderId="0" xfId="0" applyFont="1" applyFill="1" applyAlignment="1"/>
    <xf numFmtId="0" fontId="6" fillId="0" borderId="0" xfId="0" applyNumberFormat="1" applyFont="1" applyFill="1" applyAlignment="1">
      <alignment horizontal="left"/>
    </xf>
    <xf numFmtId="0" fontId="3" fillId="0" borderId="0" xfId="0" applyNumberFormat="1" applyFont="1" applyFill="1" applyBorder="1" applyAlignment="1">
      <alignment horizontal="left" indent="2"/>
    </xf>
    <xf numFmtId="178" fontId="3" fillId="0" borderId="2" xfId="0" applyNumberFormat="1" applyFont="1" applyFill="1" applyBorder="1" applyAlignment="1"/>
    <xf numFmtId="170" fontId="6" fillId="0" borderId="0" xfId="0" applyNumberFormat="1" applyFont="1" applyFill="1" applyAlignment="1">
      <alignment horizontal="left"/>
    </xf>
    <xf numFmtId="172" fontId="6" fillId="0" borderId="0" xfId="0" applyNumberFormat="1" applyFont="1" applyFill="1" applyBorder="1" applyAlignment="1" applyProtection="1">
      <protection locked="0"/>
    </xf>
    <xf numFmtId="170" fontId="3" fillId="0" borderId="0" xfId="7" applyFont="1" applyFill="1" applyBorder="1" applyAlignment="1">
      <alignment horizontal="left"/>
    </xf>
    <xf numFmtId="41" fontId="3" fillId="6" borderId="0" xfId="0" applyNumberFormat="1" applyFont="1" applyFill="1" applyAlignment="1"/>
    <xf numFmtId="170" fontId="3" fillId="0" borderId="0" xfId="7" applyFont="1" applyFill="1" applyBorder="1">
      <alignment horizontal="left" wrapText="1"/>
    </xf>
    <xf numFmtId="170" fontId="3" fillId="0" borderId="0" xfId="7" applyFont="1" applyFill="1" applyBorder="1" applyAlignment="1"/>
    <xf numFmtId="9" fontId="3" fillId="0" borderId="0" xfId="2" applyFont="1" applyFill="1" applyBorder="1" applyAlignment="1"/>
    <xf numFmtId="178" fontId="4" fillId="0" borderId="1" xfId="6" applyNumberFormat="1" applyFont="1" applyFill="1" applyBorder="1"/>
    <xf numFmtId="178" fontId="3" fillId="0" borderId="0" xfId="0" applyNumberFormat="1" applyFont="1" applyFill="1" applyAlignment="1">
      <alignment horizontal="right" wrapText="1"/>
    </xf>
    <xf numFmtId="0" fontId="39" fillId="0" borderId="0" xfId="0" applyNumberFormat="1" applyFont="1" applyFill="1" applyBorder="1" applyAlignment="1">
      <alignment horizontal="left"/>
    </xf>
    <xf numFmtId="41" fontId="8" fillId="0" borderId="0" xfId="0" applyNumberFormat="1" applyFont="1" applyFill="1" applyBorder="1" applyAlignment="1" applyProtection="1">
      <protection locked="0"/>
    </xf>
    <xf numFmtId="42" fontId="8" fillId="0" borderId="0" xfId="0" applyNumberFormat="1" applyFont="1" applyFill="1" applyBorder="1" applyAlignment="1" applyProtection="1">
      <protection locked="0"/>
    </xf>
    <xf numFmtId="42" fontId="8" fillId="0" borderId="0" xfId="0" applyNumberFormat="1" applyFont="1" applyFill="1" applyBorder="1" applyAlignment="1" applyProtection="1"/>
    <xf numFmtId="41" fontId="8" fillId="0" borderId="0" xfId="0" applyNumberFormat="1" applyFont="1" applyFill="1" applyBorder="1" applyAlignment="1" applyProtection="1">
      <alignment horizontal="left"/>
      <protection locked="0"/>
    </xf>
    <xf numFmtId="41" fontId="3" fillId="0" borderId="0" xfId="0" applyNumberFormat="1" applyFont="1" applyFill="1" applyBorder="1" applyAlignment="1" applyProtection="1">
      <alignment horizontal="left"/>
      <protection locked="0"/>
    </xf>
    <xf numFmtId="177" fontId="0" fillId="0" borderId="1" xfId="0" applyNumberFormat="1" applyBorder="1" applyAlignment="1"/>
    <xf numFmtId="170" fontId="36" fillId="0" borderId="0" xfId="0" applyFont="1" applyAlignment="1"/>
    <xf numFmtId="0" fontId="39" fillId="0" borderId="0" xfId="0" applyNumberFormat="1" applyFont="1" applyFill="1" applyAlignment="1">
      <alignment horizontal="left"/>
    </xf>
    <xf numFmtId="43" fontId="3" fillId="0" borderId="0" xfId="1" applyFont="1" applyFill="1" applyAlignment="1"/>
    <xf numFmtId="43" fontId="3" fillId="0" borderId="0" xfId="0" applyNumberFormat="1" applyFont="1" applyFill="1" applyAlignment="1"/>
    <xf numFmtId="177" fontId="3" fillId="0" borderId="0" xfId="1" applyNumberFormat="1" applyFont="1" applyFill="1" applyAlignment="1" applyProtection="1">
      <protection locked="0"/>
    </xf>
    <xf numFmtId="42" fontId="3" fillId="0" borderId="2" xfId="0" applyNumberFormat="1" applyFont="1" applyFill="1" applyBorder="1" applyAlignment="1" applyProtection="1">
      <alignment horizontal="right"/>
      <protection locked="0"/>
    </xf>
    <xf numFmtId="170" fontId="11" fillId="0" borderId="0" xfId="0" applyFont="1" applyAlignment="1"/>
    <xf numFmtId="177" fontId="11" fillId="0" borderId="0" xfId="0" applyNumberFormat="1" applyFont="1" applyAlignment="1"/>
    <xf numFmtId="178" fontId="11" fillId="0" borderId="7" xfId="0" applyNumberFormat="1" applyFont="1" applyBorder="1" applyAlignment="1"/>
    <xf numFmtId="178" fontId="11" fillId="0" borderId="0" xfId="0" applyNumberFormat="1" applyFont="1" applyAlignment="1"/>
    <xf numFmtId="178" fontId="53" fillId="0" borderId="0" xfId="0" applyNumberFormat="1" applyFont="1" applyAlignment="1"/>
    <xf numFmtId="170" fontId="3" fillId="0" borderId="0" xfId="0" applyFont="1" applyAlignment="1"/>
    <xf numFmtId="177" fontId="3" fillId="0" borderId="1" xfId="0" applyNumberFormat="1" applyFont="1" applyBorder="1" applyAlignment="1"/>
    <xf numFmtId="178" fontId="3" fillId="0" borderId="0" xfId="0" applyNumberFormat="1" applyFont="1" applyAlignment="1"/>
    <xf numFmtId="41" fontId="3" fillId="0" borderId="0" xfId="47" applyFont="1" applyFill="1"/>
    <xf numFmtId="41" fontId="3" fillId="0" borderId="2" xfId="47" applyFont="1" applyFill="1" applyBorder="1"/>
    <xf numFmtId="0" fontId="56" fillId="0" borderId="0" xfId="0" applyNumberFormat="1" applyFont="1" applyAlignment="1">
      <alignment horizontal="left"/>
    </xf>
    <xf numFmtId="0" fontId="57" fillId="0" borderId="0" xfId="0" applyNumberFormat="1" applyFont="1" applyAlignment="1">
      <alignment horizontal="centerContinuous"/>
    </xf>
    <xf numFmtId="0" fontId="56" fillId="0" borderId="0" xfId="0" applyNumberFormat="1" applyFont="1" applyAlignment="1">
      <alignment horizontal="centerContinuous"/>
    </xf>
    <xf numFmtId="0" fontId="57" fillId="0" borderId="0" xfId="0" applyNumberFormat="1" applyFont="1" applyAlignment="1"/>
    <xf numFmtId="0" fontId="57" fillId="0" borderId="0" xfId="0" applyNumberFormat="1" applyFont="1" applyAlignment="1">
      <alignment horizontal="centerContinuous" vertical="center"/>
    </xf>
    <xf numFmtId="0" fontId="58" fillId="0" borderId="0" xfId="0" applyNumberFormat="1" applyFont="1" applyAlignment="1"/>
    <xf numFmtId="0" fontId="56" fillId="0" borderId="14" xfId="0" applyNumberFormat="1" applyFont="1" applyBorder="1" applyAlignment="1">
      <alignment horizontal="center" vertical="center" wrapText="1"/>
    </xf>
    <xf numFmtId="0" fontId="56" fillId="0" borderId="14" xfId="0" applyNumberFormat="1" applyFont="1" applyBorder="1" applyAlignment="1">
      <alignment horizontal="center" vertical="center"/>
    </xf>
    <xf numFmtId="0" fontId="56" fillId="0" borderId="14" xfId="0" applyNumberFormat="1" applyFont="1" applyBorder="1" applyAlignment="1">
      <alignment horizontal="centerContinuous" vertical="center"/>
    </xf>
    <xf numFmtId="0" fontId="56" fillId="0" borderId="11" xfId="0" applyNumberFormat="1" applyFont="1" applyBorder="1" applyAlignment="1">
      <alignment horizontal="center" vertical="center" wrapText="1"/>
    </xf>
    <xf numFmtId="0" fontId="57" fillId="0" borderId="14" xfId="0" applyNumberFormat="1" applyFont="1" applyBorder="1" applyAlignment="1">
      <alignment horizontal="center"/>
    </xf>
    <xf numFmtId="0" fontId="57" fillId="0" borderId="14" xfId="0" applyNumberFormat="1" applyFont="1" applyBorder="1" applyAlignment="1">
      <alignment horizontal="left"/>
    </xf>
    <xf numFmtId="0" fontId="59" fillId="0" borderId="14" xfId="0" applyNumberFormat="1" applyFont="1" applyBorder="1" applyAlignment="1"/>
    <xf numFmtId="0" fontId="57" fillId="0" borderId="10" xfId="0" applyNumberFormat="1" applyFont="1" applyBorder="1" applyAlignment="1"/>
    <xf numFmtId="0" fontId="57" fillId="0" borderId="10" xfId="0" applyNumberFormat="1" applyFont="1" applyBorder="1" applyAlignment="1">
      <alignment horizontal="center"/>
    </xf>
    <xf numFmtId="0" fontId="57" fillId="0" borderId="10" xfId="0" applyNumberFormat="1" applyFont="1" applyBorder="1" applyAlignment="1">
      <alignment horizontal="left"/>
    </xf>
    <xf numFmtId="0" fontId="59" fillId="0" borderId="10" xfId="0" applyNumberFormat="1" applyFont="1" applyBorder="1" applyAlignment="1"/>
    <xf numFmtId="42" fontId="57" fillId="0" borderId="10" xfId="0" applyNumberFormat="1" applyFont="1" applyBorder="1" applyAlignment="1"/>
    <xf numFmtId="10" fontId="59" fillId="4" borderId="10" xfId="0" applyNumberFormat="1" applyFont="1" applyFill="1" applyBorder="1" applyAlignment="1"/>
    <xf numFmtId="42" fontId="57" fillId="0" borderId="14" xfId="0" applyNumberFormat="1" applyFont="1" applyBorder="1" applyAlignment="1"/>
    <xf numFmtId="170" fontId="59" fillId="4" borderId="10" xfId="0" applyNumberFormat="1" applyFont="1" applyFill="1" applyBorder="1" applyAlignment="1"/>
    <xf numFmtId="0" fontId="57" fillId="2" borderId="8" xfId="0" applyNumberFormat="1" applyFont="1" applyFill="1" applyBorder="1" applyAlignment="1">
      <alignment horizontal="center"/>
    </xf>
    <xf numFmtId="0" fontId="57" fillId="2" borderId="8" xfId="0" applyNumberFormat="1" applyFont="1" applyFill="1" applyBorder="1" applyAlignment="1">
      <alignment horizontal="left"/>
    </xf>
    <xf numFmtId="0" fontId="59" fillId="2" borderId="8" xfId="0" applyNumberFormat="1" applyFont="1" applyFill="1" applyBorder="1" applyAlignment="1"/>
    <xf numFmtId="42" fontId="57" fillId="2" borderId="8" xfId="0" applyNumberFormat="1" applyFont="1" applyFill="1" applyBorder="1" applyAlignment="1"/>
    <xf numFmtId="0" fontId="57" fillId="0" borderId="16" xfId="0" applyNumberFormat="1" applyFont="1" applyBorder="1" applyAlignment="1"/>
    <xf numFmtId="0" fontId="57" fillId="0" borderId="0" xfId="0" applyNumberFormat="1" applyFont="1" applyBorder="1" applyAlignment="1"/>
    <xf numFmtId="0" fontId="57" fillId="0" borderId="19" xfId="0" applyNumberFormat="1" applyFont="1" applyBorder="1" applyAlignment="1"/>
    <xf numFmtId="0" fontId="57" fillId="0" borderId="17" xfId="0" applyNumberFormat="1" applyFont="1" applyBorder="1" applyAlignment="1"/>
    <xf numFmtId="0" fontId="60" fillId="0" borderId="2" xfId="0" applyNumberFormat="1" applyFont="1" applyBorder="1" applyAlignment="1"/>
    <xf numFmtId="10" fontId="60" fillId="0" borderId="20" xfId="0" applyNumberFormat="1" applyFont="1" applyBorder="1" applyAlignment="1"/>
    <xf numFmtId="170" fontId="39" fillId="0" borderId="7" xfId="0" applyFont="1" applyFill="1" applyBorder="1" applyAlignment="1"/>
    <xf numFmtId="10" fontId="39" fillId="0" borderId="0" xfId="0" applyNumberFormat="1" applyFont="1" applyFill="1" applyBorder="1" applyAlignment="1"/>
    <xf numFmtId="10" fontId="39" fillId="0" borderId="19" xfId="0" applyNumberFormat="1" applyFont="1" applyFill="1" applyBorder="1" applyAlignment="1"/>
    <xf numFmtId="9" fontId="39" fillId="0" borderId="7" xfId="0" applyNumberFormat="1" applyFont="1" applyFill="1" applyBorder="1" applyAlignment="1"/>
    <xf numFmtId="165" fontId="61" fillId="0" borderId="18" xfId="0" applyNumberFormat="1" applyFont="1" applyFill="1" applyBorder="1" applyAlignment="1"/>
    <xf numFmtId="170" fontId="39" fillId="0" borderId="0" xfId="0" applyFont="1" applyFill="1" applyBorder="1" applyAlignment="1"/>
    <xf numFmtId="170" fontId="39" fillId="0" borderId="19" xfId="0" applyFont="1" applyFill="1" applyBorder="1" applyAlignment="1"/>
    <xf numFmtId="9" fontId="39" fillId="0" borderId="9" xfId="0" applyNumberFormat="1" applyFont="1" applyFill="1" applyBorder="1" applyAlignment="1"/>
    <xf numFmtId="170" fontId="39" fillId="0" borderId="9" xfId="0" applyFont="1" applyFill="1" applyBorder="1" applyAlignment="1"/>
    <xf numFmtId="10" fontId="39" fillId="0" borderId="13" xfId="0" applyNumberFormat="1" applyFont="1" applyFill="1" applyBorder="1" applyAlignment="1"/>
    <xf numFmtId="0" fontId="7" fillId="0" borderId="19" xfId="0" applyNumberFormat="1" applyFont="1" applyBorder="1" applyAlignment="1"/>
    <xf numFmtId="170" fontId="39" fillId="0" borderId="16" xfId="0" applyFont="1" applyFill="1" applyBorder="1" applyAlignment="1"/>
    <xf numFmtId="0" fontId="7" fillId="0" borderId="15" xfId="0" applyNumberFormat="1" applyFont="1" applyBorder="1" applyAlignment="1"/>
    <xf numFmtId="0" fontId="7" fillId="0" borderId="18" xfId="0" applyNumberFormat="1" applyFont="1" applyBorder="1" applyAlignment="1"/>
    <xf numFmtId="10" fontId="7" fillId="0" borderId="0" xfId="2" applyNumberFormat="1" applyFont="1" applyAlignment="1"/>
    <xf numFmtId="0" fontId="38" fillId="0" borderId="0" xfId="0" applyNumberFormat="1" applyFont="1" applyFill="1" applyAlignment="1"/>
    <xf numFmtId="10" fontId="57" fillId="0" borderId="0" xfId="2" applyNumberFormat="1" applyFont="1" applyAlignment="1"/>
    <xf numFmtId="10" fontId="57" fillId="0" borderId="0" xfId="0" applyNumberFormat="1" applyFont="1" applyAlignment="1"/>
    <xf numFmtId="0" fontId="62" fillId="0" borderId="15" xfId="0" applyNumberFormat="1" applyFont="1" applyBorder="1" applyAlignment="1">
      <alignment horizontal="left" wrapText="1"/>
    </xf>
    <xf numFmtId="0" fontId="62" fillId="0" borderId="7" xfId="0" applyNumberFormat="1" applyFont="1" applyBorder="1" applyAlignment="1">
      <alignment horizontal="left" wrapText="1"/>
    </xf>
    <xf numFmtId="0" fontId="62" fillId="0" borderId="18" xfId="0" applyNumberFormat="1" applyFont="1" applyBorder="1" applyAlignment="1">
      <alignment horizontal="left" wrapText="1"/>
    </xf>
    <xf numFmtId="0" fontId="62" fillId="0" borderId="16" xfId="0" applyNumberFormat="1" applyFont="1" applyBorder="1" applyAlignment="1">
      <alignment horizontal="left" wrapText="1"/>
    </xf>
    <xf numFmtId="0" fontId="62" fillId="0" borderId="0" xfId="0" applyNumberFormat="1" applyFont="1" applyBorder="1" applyAlignment="1">
      <alignment horizontal="left" wrapText="1"/>
    </xf>
    <xf numFmtId="0" fontId="62" fillId="0" borderId="19" xfId="0" applyNumberFormat="1" applyFont="1" applyBorder="1" applyAlignment="1">
      <alignment horizontal="left" wrapText="1"/>
    </xf>
    <xf numFmtId="0" fontId="62" fillId="0" borderId="17" xfId="0" applyNumberFormat="1" applyFont="1" applyBorder="1" applyAlignment="1">
      <alignment horizontal="left" wrapText="1"/>
    </xf>
    <xf numFmtId="0" fontId="62" fillId="0" borderId="2" xfId="0" applyNumberFormat="1" applyFont="1" applyBorder="1" applyAlignment="1">
      <alignment horizontal="left" wrapText="1"/>
    </xf>
    <xf numFmtId="0" fontId="62" fillId="0" borderId="20" xfId="0" applyNumberFormat="1" applyFont="1" applyBorder="1" applyAlignment="1">
      <alignment horizontal="left" wrapText="1"/>
    </xf>
  </cellXfs>
  <cellStyles count="48">
    <cellStyle name="Comma" xfId="1" builtinId="3"/>
    <cellStyle name="Comma [0]" xfId="47" builtinId="6"/>
    <cellStyle name="Currency" xfId="6" builtinId="4"/>
    <cellStyle name="Normal" xfId="0" builtinId="0"/>
    <cellStyle name="Normal 3" xfId="5"/>
    <cellStyle name="Normal 4 2 2" xfId="4"/>
    <cellStyle name="Normal 8" xfId="3"/>
    <cellStyle name="Percent" xfId="2" builtinId="5"/>
    <cellStyle name="SAPBorder" xfId="27"/>
    <cellStyle name="SAPDataCell" xfId="9"/>
    <cellStyle name="SAPDataRemoved" xfId="28"/>
    <cellStyle name="SAPDataTotalCell" xfId="10"/>
    <cellStyle name="SAPDimensionCell" xfId="8"/>
    <cellStyle name="SAPEditableDataCell" xfId="12"/>
    <cellStyle name="SAPEditableDataTotalCell" xfId="15"/>
    <cellStyle name="SAPEmphasized" xfId="38"/>
    <cellStyle name="SAPEmphasizedEditableDataCell" xfId="40"/>
    <cellStyle name="SAPEmphasizedEditableDataTotalCell" xfId="41"/>
    <cellStyle name="SAPEmphasizedLockedDataCell" xfId="44"/>
    <cellStyle name="SAPEmphasizedLockedDataTotalCell" xfId="45"/>
    <cellStyle name="SAPEmphasizedReadonlyDataCell" xfId="42"/>
    <cellStyle name="SAPEmphasizedReadonlyDataTotalCell" xfId="43"/>
    <cellStyle name="SAPEmphasizedTotal" xfId="39"/>
    <cellStyle name="SAPError" xfId="29"/>
    <cellStyle name="SAPExceptionLevel1" xfId="18"/>
    <cellStyle name="SAPExceptionLevel2" xfId="19"/>
    <cellStyle name="SAPExceptionLevel3" xfId="20"/>
    <cellStyle name="SAPExceptionLevel4" xfId="21"/>
    <cellStyle name="SAPExceptionLevel5" xfId="22"/>
    <cellStyle name="SAPExceptionLevel6" xfId="23"/>
    <cellStyle name="SAPExceptionLevel7" xfId="24"/>
    <cellStyle name="SAPExceptionLevel8" xfId="25"/>
    <cellStyle name="SAPExceptionLevel9" xfId="26"/>
    <cellStyle name="SAPFormula" xfId="46"/>
    <cellStyle name="SAPGroupingFillCell" xfId="11"/>
    <cellStyle name="SAPHierarchyCell0" xfId="33"/>
    <cellStyle name="SAPHierarchyCell1" xfId="34"/>
    <cellStyle name="SAPHierarchyCell2" xfId="35"/>
    <cellStyle name="SAPHierarchyCell3" xfId="36"/>
    <cellStyle name="SAPHierarchyCell4" xfId="37"/>
    <cellStyle name="SAPLockedDataCell" xfId="14"/>
    <cellStyle name="SAPLockedDataTotalCell" xfId="17"/>
    <cellStyle name="SAPMemberCell" xfId="31"/>
    <cellStyle name="SAPMemberTotalCell" xfId="32"/>
    <cellStyle name="SAPMessageText" xfId="30"/>
    <cellStyle name="SAPReadonlyDataCell" xfId="13"/>
    <cellStyle name="SAPReadonlyDataTotalCell" xfId="16"/>
    <cellStyle name="Style 1" xfId="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33"/>
      <color rgb="FFFF66FF"/>
      <color rgb="FFFF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9" Type="http://schemas.openxmlformats.org/officeDocument/2006/relationships/styles" Target="styles.xml"/><Relationship Id="rId21" Type="http://schemas.openxmlformats.org/officeDocument/2006/relationships/externalLink" Target="externalLinks/externalLink10.xml"/><Relationship Id="rId34" Type="http://schemas.openxmlformats.org/officeDocument/2006/relationships/externalLink" Target="externalLinks/externalLink23.xml"/><Relationship Id="rId42"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5.xml"/><Relationship Id="rId29"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32" Type="http://schemas.openxmlformats.org/officeDocument/2006/relationships/externalLink" Target="externalLinks/externalLink21.xml"/><Relationship Id="rId37" Type="http://schemas.openxmlformats.org/officeDocument/2006/relationships/externalLink" Target="externalLinks/externalLink26.xml"/><Relationship Id="rId40" Type="http://schemas.openxmlformats.org/officeDocument/2006/relationships/sharedStrings" Target="sharedStrings.xml"/><Relationship Id="rId45"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36" Type="http://schemas.openxmlformats.org/officeDocument/2006/relationships/externalLink" Target="externalLinks/externalLink25.xml"/><Relationship Id="rId10" Type="http://schemas.openxmlformats.org/officeDocument/2006/relationships/worksheet" Target="worksheets/sheet10.xml"/><Relationship Id="rId19" Type="http://schemas.openxmlformats.org/officeDocument/2006/relationships/externalLink" Target="externalLinks/externalLink8.xml"/><Relationship Id="rId31" Type="http://schemas.openxmlformats.org/officeDocument/2006/relationships/externalLink" Target="externalLinks/externalLink20.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externalLink" Target="externalLinks/externalLink19.xml"/><Relationship Id="rId35" Type="http://schemas.openxmlformats.org/officeDocument/2006/relationships/externalLink" Target="externalLinks/externalLink24.xml"/><Relationship Id="rId43"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33" Type="http://schemas.openxmlformats.org/officeDocument/2006/relationships/externalLink" Target="externalLinks/externalLink22.xml"/><Relationship Id="rId38" Type="http://schemas.openxmlformats.org/officeDocument/2006/relationships/theme" Target="theme/theme1.xml"/><Relationship Id="rId46" Type="http://schemas.openxmlformats.org/officeDocument/2006/relationships/customXml" Target="../customXml/item5.xml"/><Relationship Id="rId20" Type="http://schemas.openxmlformats.org/officeDocument/2006/relationships/externalLink" Target="externalLinks/externalLink9.xml"/><Relationship Id="rId41"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ecoa\Data\shared\2000%20CAPITAL%20BUDGET\COAL%20HAULERS\2000%20coal%20price%20reduction%20analysis%20LEASE%20OPTIO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3.10E%20&amp;%203.10G%20D&amp;O%20Insurance%20Dec%202023%20CBR.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3.11E%20&amp;%203.11G%20Interest%20on%20Customer%20Deposits%20Dec%202023%20CBR.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3.12E%20&amp;%203.12G%20Pension%20Plan%20Dec%202023%20CBR.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3.13E%20&amp;%203.13G%20Inj%20&amp;%20Damages%20Dec%202023%20CBR.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4.01E%20&amp;%204.01G%20Conversion%20Factor%20Dec%202023%20CBR.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3.03G%20Federal%20Income%20Tax%20Dec%202023%20CBR.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3.08E%20&amp;%203.08G%20Incentive%20Pay%20Dec%202023%20CBR.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3.09E%20&amp;%203.09G%20Excise%20Tax%20&amp;%20Filing%20Fee%20Dec%202023%20CBR.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3.21G%20Remove%20LNG%20Dist%20Pipe%20Upgrade%20Dec%202023%20CBR.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3.02G%20Revenues%20and%20Expenses%20Dec%202023%20CB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Finance\SCCLP\2005\Quarterly%20Reporting\1Q%2005\Consolidating%20Financials%2003%2031%202005.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3.05G%20Pass-Through%20Rev%20and%20Exp%20Dec%202023%20CBR.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3.06E%20&amp;%203.06G%20Rate%20Case%20Expenses%20Dec%202023%20CBR.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3.19E%20&amp;%203.19G%20Remove%20AMI%20Ratebase%20Dec%202023%20CBR%2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2.01%20Income%20Statement%20Dec%202023%20CBR.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3.01G%20Temp%20Norm%20Dec%202023%20CBR.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2.03%20WC-RB%20Dec%202023%20CBR.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23EL%20Dec%202023CB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ecoa\Data\shared\2000%20CAPITAL%20BUDGET\COAL%20HAULERS\2000%20coal%20price%20reduction%20analysi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Budget\2011%20Bgt\Units\11%20AOP_A_mo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temp\Temporary%20Internet%20Files\Content.Outlook\S5M2I7E6\1&amp;2%20Section%203%202011%20AOP\Section%203\Section%203%20SpreadSheet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Power%20Costs\Resources\Coal\WEC%20Pricing%20Analysis\2012\Colstrip%201&amp;2%202012%20AOP%20Final%20Version.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GrpRevnu/PUBLIC/%23%20Commission%20Basis%20Report/Dec_31_23/OOR%20OOE%20from%20G%20mode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1.02%20E%20&amp;G%20Cost%20of%20Capital%20Dec%202023%20CBR.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3.07G%20Bad%20Debts%20-%20Dec%202023%20CB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Summary"/>
      <sheetName val="Graphs"/>
      <sheetName val="Inputs"/>
      <sheetName val="Operating Data"/>
      <sheetName val="Option Comparison"/>
      <sheetName val="Option A Analysis"/>
      <sheetName val="Option A Depr"/>
      <sheetName val="Option B Analysis"/>
      <sheetName val="Option B Depr"/>
      <sheetName val="Quant"/>
      <sheetName val="Hauler Quant. &amp; Rates"/>
      <sheetName val="SUMMARY_PRES"/>
      <sheetName val="200_KRESS"/>
      <sheetName val="Exstg_Drt_145"/>
      <sheetName val="HAULER"/>
      <sheetName val="hd_junk.rsu_tabl"/>
      <sheetName val="Sheet1"/>
    </sheetNames>
    <sheetDataSet>
      <sheetData sheetId="0"/>
      <sheetData sheetId="1"/>
      <sheetData sheetId="2"/>
      <sheetData sheetId="3"/>
      <sheetData sheetId="4"/>
      <sheetData sheetId="5"/>
      <sheetData sheetId="6"/>
      <sheetData sheetId="7"/>
      <sheetData sheetId="8"/>
      <sheetData sheetId="9"/>
      <sheetData sheetId="10">
        <row r="5">
          <cell r="D5" t="str">
            <v>JAN</v>
          </cell>
          <cell r="E5" t="str">
            <v>FEB</v>
          </cell>
          <cell r="F5" t="str">
            <v>MAR</v>
          </cell>
          <cell r="G5" t="str">
            <v>APR</v>
          </cell>
          <cell r="H5" t="str">
            <v>MAY</v>
          </cell>
          <cell r="I5" t="str">
            <v>JUN</v>
          </cell>
          <cell r="J5" t="str">
            <v>JUL</v>
          </cell>
          <cell r="K5" t="str">
            <v>AUG</v>
          </cell>
          <cell r="L5" t="str">
            <v>SEP</v>
          </cell>
          <cell r="M5" t="str">
            <v>OCT</v>
          </cell>
          <cell r="N5" t="str">
            <v>NOV</v>
          </cell>
          <cell r="O5" t="str">
            <v>DEC</v>
          </cell>
        </row>
        <row r="9">
          <cell r="D9">
            <v>730168.91075395152</v>
          </cell>
          <cell r="E9">
            <v>679008.12546645221</v>
          </cell>
          <cell r="F9">
            <v>730210.35422799038</v>
          </cell>
          <cell r="G9">
            <v>711900</v>
          </cell>
          <cell r="H9">
            <v>439100</v>
          </cell>
          <cell r="I9">
            <v>565300</v>
          </cell>
          <cell r="J9">
            <v>742700</v>
          </cell>
          <cell r="K9">
            <v>743600</v>
          </cell>
          <cell r="L9">
            <v>727500</v>
          </cell>
          <cell r="M9">
            <v>733700</v>
          </cell>
          <cell r="N9">
            <v>670200</v>
          </cell>
          <cell r="O9">
            <v>659900</v>
          </cell>
        </row>
        <row r="71">
          <cell r="D71">
            <v>0</v>
          </cell>
          <cell r="E71">
            <v>0</v>
          </cell>
          <cell r="F71">
            <v>170000</v>
          </cell>
          <cell r="G71">
            <v>340000</v>
          </cell>
          <cell r="H71">
            <v>320000</v>
          </cell>
          <cell r="I71">
            <v>40000</v>
          </cell>
          <cell r="J71">
            <v>140000</v>
          </cell>
          <cell r="K71">
            <v>55000</v>
          </cell>
          <cell r="L71">
            <v>105000</v>
          </cell>
          <cell r="M71">
            <v>120000</v>
          </cell>
          <cell r="N71">
            <v>110000</v>
          </cell>
          <cell r="O71">
            <v>100000</v>
          </cell>
        </row>
        <row r="72">
          <cell r="D72">
            <v>57600</v>
          </cell>
          <cell r="E72">
            <v>43200</v>
          </cell>
          <cell r="F72">
            <v>4800</v>
          </cell>
          <cell r="G72">
            <v>0</v>
          </cell>
          <cell r="H72">
            <v>0</v>
          </cell>
          <cell r="I72">
            <v>0</v>
          </cell>
          <cell r="J72">
            <v>0</v>
          </cell>
          <cell r="K72">
            <v>0</v>
          </cell>
          <cell r="L72">
            <v>0</v>
          </cell>
          <cell r="M72">
            <v>2400</v>
          </cell>
          <cell r="N72">
            <v>0</v>
          </cell>
          <cell r="O72">
            <v>0</v>
          </cell>
        </row>
      </sheetData>
      <sheetData sheetId="11"/>
      <sheetData sheetId="12"/>
      <sheetData sheetId="13"/>
      <sheetData sheetId="14"/>
      <sheetData sheetId="15"/>
      <sheetData sheetId="16"/>
      <sheetData sheetId="1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 Elec"/>
      <sheetName val=" Gas"/>
      <sheetName val="Main wp"/>
      <sheetName val="CE Allocation"/>
      <sheetName val="Director's Fees"/>
      <sheetName val="Support==&gt;"/>
      <sheetName val="9250635"/>
      <sheetName val="18600104"/>
      <sheetName val="2023Manager_and_Above"/>
      <sheetName val="Labor 12.2023"/>
    </sheetNames>
    <sheetDataSet>
      <sheetData sheetId="0"/>
      <sheetData sheetId="1">
        <row r="12">
          <cell r="C12">
            <v>129439.18027100687</v>
          </cell>
        </row>
      </sheetData>
      <sheetData sheetId="2">
        <row r="12">
          <cell r="C12">
            <v>92621.516711334654</v>
          </cell>
          <cell r="D12">
            <v>85479.130465837981</v>
          </cell>
        </row>
      </sheetData>
      <sheetData sheetId="3"/>
      <sheetData sheetId="4"/>
      <sheetData sheetId="5"/>
      <sheetData sheetId="6"/>
      <sheetData sheetId="7"/>
      <sheetData sheetId="8"/>
      <sheetData sheetId="9" refreshError="1"/>
      <sheetData sheetId="1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1E"/>
      <sheetName val="3.11G"/>
      <sheetName val="SAP Int. Cust"/>
      <sheetName val="PO Summary"/>
      <sheetName val="Prior Obligation AR 1"/>
      <sheetName val="Prior Obligation AR 2"/>
      <sheetName val="Prior Obligation AR 3"/>
      <sheetName val="Prior Obligation AR 4"/>
      <sheetName val="Prior Obligation AR 5"/>
      <sheetName val="Prior Obligation AR 6"/>
      <sheetName val="Prior Obligation AR 7"/>
      <sheetName val="Prior Obligation AR 8"/>
      <sheetName val="Prior Obligation AR 9"/>
      <sheetName val="Prior Obligation AR 10"/>
      <sheetName val="Prior Obligation AR 11"/>
      <sheetName val="Prior Obligation AR 12"/>
    </sheetNames>
    <sheetDataSet>
      <sheetData sheetId="0">
        <row r="11">
          <cell r="D11">
            <v>89276.132257566569</v>
          </cell>
        </row>
      </sheetData>
      <sheetData sheetId="1">
        <row r="11">
          <cell r="D11">
            <v>22094.347742433434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E"/>
      <sheetName val="Lead G"/>
      <sheetName val="Qualified - Actual"/>
      <sheetName val="Qual TY SAP "/>
      <sheetName val="Qualified - Restated"/>
      <sheetName val="Restated 4Y Average"/>
      <sheetName val="Cash Contrib"/>
    </sheetNames>
    <sheetDataSet>
      <sheetData sheetId="0">
        <row r="14">
          <cell r="C14">
            <v>87999.352862056243</v>
          </cell>
        </row>
      </sheetData>
      <sheetData sheetId="1">
        <row r="14">
          <cell r="C14">
            <v>33379.064878710997</v>
          </cell>
          <cell r="D14">
            <v>2276561.0696423417</v>
          </cell>
        </row>
      </sheetData>
      <sheetData sheetId="2"/>
      <sheetData sheetId="3"/>
      <sheetData sheetId="4"/>
      <sheetData sheetId="5"/>
      <sheetData sheetId="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E"/>
      <sheetName val="Lead G"/>
      <sheetName val="3 Yr Aver. Accruals-Elec"/>
      <sheetName val="3 Yr Aver. Accruals-Gas"/>
      <sheetName val=" 3 Yr Aver. Payments-Elec"/>
      <sheetName val=" 3 Yr Aver. Payments-Gas"/>
      <sheetName val="ZO12 Inj &amp; Dam 12ME 12-2023"/>
      <sheetName val="ZO12 Inj &amp; Dam 12ME 12-2022"/>
      <sheetName val="ZO12 Inj &amp; Dam 12ME 12-2021"/>
    </sheetNames>
    <sheetDataSet>
      <sheetData sheetId="0">
        <row r="13">
          <cell r="C13">
            <v>1326438</v>
          </cell>
        </row>
      </sheetData>
      <sheetData sheetId="1">
        <row r="13">
          <cell r="C13">
            <v>165000</v>
          </cell>
          <cell r="D13">
            <v>-13333.333333333334</v>
          </cell>
        </row>
        <row r="14">
          <cell r="C14">
            <v>140607.05951806137</v>
          </cell>
          <cell r="D14">
            <v>330014.94330002397</v>
          </cell>
        </row>
      </sheetData>
      <sheetData sheetId="2"/>
      <sheetData sheetId="3"/>
      <sheetData sheetId="4"/>
      <sheetData sheetId="5"/>
      <sheetData sheetId="6"/>
      <sheetData sheetId="7"/>
      <sheetData sheetId="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01 E"/>
      <sheetName val="4.01 G"/>
      <sheetName val="Annual Filing Fee"/>
      <sheetName val="Pub Util Tax"/>
    </sheetNames>
    <sheetDataSet>
      <sheetData sheetId="0">
        <row r="14">
          <cell r="E14">
            <v>5.3359999999999996E-3</v>
          </cell>
        </row>
      </sheetData>
      <sheetData sheetId="1">
        <row r="13">
          <cell r="E13">
            <v>2.7460000000000002E-3</v>
          </cell>
        </row>
        <row r="14">
          <cell r="E14">
            <v>4.0000000000000001E-3</v>
          </cell>
        </row>
        <row r="15">
          <cell r="D15">
            <v>3.8519999999999999E-2</v>
          </cell>
        </row>
      </sheetData>
      <sheetData sheetId="2"/>
      <sheetData sheetId="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Lead G"/>
      <sheetName val="CBR_Gas"/>
    </sheetNames>
    <sheetDataSet>
      <sheetData sheetId="0"/>
      <sheetData sheetId="1">
        <row r="13">
          <cell r="C13">
            <v>177421957.62635398</v>
          </cell>
        </row>
        <row r="16">
          <cell r="C16">
            <v>37698621.791534334</v>
          </cell>
        </row>
        <row r="17">
          <cell r="C17">
            <v>6519690.5468899971</v>
          </cell>
        </row>
        <row r="18">
          <cell r="C18">
            <v>0</v>
          </cell>
        </row>
        <row r="19">
          <cell r="C19">
            <v>0</v>
          </cell>
        </row>
      </sheetData>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Electric"/>
      <sheetName val=" Gas"/>
      <sheetName val="4 Year Average Calc"/>
      <sheetName val="Incent &amp; Related PR Tax - TY"/>
      <sheetName val="Report 2023"/>
      <sheetName val="Manual Clearing"/>
      <sheetName val="FERC Topsides"/>
      <sheetName val="PR Taxes"/>
    </sheetNames>
    <sheetDataSet>
      <sheetData sheetId="0">
        <row r="12">
          <cell r="C12">
            <v>11622424.727062149</v>
          </cell>
        </row>
      </sheetData>
      <sheetData sheetId="1">
        <row r="12">
          <cell r="C12">
            <v>4414520.5743873119</v>
          </cell>
          <cell r="D12">
            <v>2972978.701277527</v>
          </cell>
        </row>
        <row r="14">
          <cell r="C14">
            <v>388036.35848864476</v>
          </cell>
          <cell r="D14">
            <v>261324.82784229465</v>
          </cell>
        </row>
      </sheetData>
      <sheetData sheetId="2"/>
      <sheetData sheetId="3"/>
      <sheetData sheetId="4"/>
      <sheetData sheetId="5"/>
      <sheetData sheetId="6"/>
      <sheetData sheetId="7"/>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Lead E"/>
      <sheetName val="Lead G"/>
      <sheetName val="Excise Tax "/>
      <sheetName val="KOB1"/>
      <sheetName val="JE Backup"/>
      <sheetName val="Filing Fees TY"/>
      <sheetName val="E Filing Fee Restated"/>
      <sheetName val="G Filing Fee Restated"/>
      <sheetName val="Other Elec Revenue"/>
    </sheetNames>
    <sheetDataSet>
      <sheetData sheetId="0"/>
      <sheetData sheetId="1">
        <row r="12">
          <cell r="C12">
            <v>107851561.1107</v>
          </cell>
        </row>
      </sheetData>
      <sheetData sheetId="2">
        <row r="12">
          <cell r="C12">
            <v>53454381.759300008</v>
          </cell>
          <cell r="D12">
            <v>52356805.214644007</v>
          </cell>
        </row>
        <row r="13">
          <cell r="C13">
            <v>5655541.6399999997</v>
          </cell>
          <cell r="D13">
            <v>5156932.0062799994</v>
          </cell>
        </row>
      </sheetData>
      <sheetData sheetId="3"/>
      <sheetData sheetId="4"/>
      <sheetData sheetId="5"/>
      <sheetData sheetId="6"/>
      <sheetData sheetId="7"/>
      <sheetData sheetId="8"/>
      <sheetData sheetId="9"/>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Plant Assets"/>
      <sheetName val="Detail EOP Dec23"/>
      <sheetName val="ADIT"/>
      <sheetName val="2023 ADIT"/>
      <sheetName val="257"/>
      <sheetName val="249"/>
    </sheetNames>
    <sheetDataSet>
      <sheetData sheetId="0">
        <row r="15">
          <cell r="D15">
            <v>36942846.152500004</v>
          </cell>
          <cell r="E15">
            <v>0</v>
          </cell>
        </row>
        <row r="16">
          <cell r="D16">
            <v>-5365134.7412839206</v>
          </cell>
          <cell r="E16">
            <v>0</v>
          </cell>
        </row>
        <row r="17">
          <cell r="D17">
            <v>-7150075.8778283484</v>
          </cell>
          <cell r="E17">
            <v>0</v>
          </cell>
        </row>
        <row r="21">
          <cell r="D21">
            <v>876838.00277183345</v>
          </cell>
        </row>
      </sheetData>
      <sheetData sheetId="1"/>
      <sheetData sheetId="2"/>
      <sheetData sheetId="3"/>
      <sheetData sheetId="4"/>
      <sheetData sheetId="5"/>
      <sheetData sheetId="6"/>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3.02G"/>
      <sheetName val="SOG 12ME Dec 23"/>
      <sheetName val="Earnings Sharing"/>
    </sheetNames>
    <sheetDataSet>
      <sheetData sheetId="0"/>
      <sheetData sheetId="1">
        <row r="14">
          <cell r="D14">
            <v>839655.88</v>
          </cell>
        </row>
        <row r="20">
          <cell r="D20">
            <v>0</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s"/>
      <sheetName val="ErrorReport"/>
      <sheetName val="Cover"/>
      <sheetName val="Note"/>
      <sheetName val="ConsolidatedBS"/>
      <sheetName val="ConsolidatedPL"/>
      <sheetName val="ConsoldiatedCF"/>
      <sheetName val="ConsolidatingBS"/>
      <sheetName val="ConsolidatingPL"/>
      <sheetName val="ConsolidatingJE"/>
      <sheetName val="CashFlow1"/>
      <sheetName val="CashFlow2"/>
      <sheetName val="CashFlow3"/>
      <sheetName val="SCCLP Cover"/>
      <sheetName val="SCCLP Note"/>
      <sheetName val="SumasBS"/>
      <sheetName val="SumasPL"/>
      <sheetName val="Enco Cover"/>
      <sheetName val="ENCOBS"/>
      <sheetName val="ENCOPL"/>
      <sheetName val="ENCO CF WORKSHEET"/>
      <sheetName val="RestCash"/>
      <sheetName val="RestCashDef"/>
      <sheetName val="ConsFA"/>
      <sheetName val="ConsOA"/>
      <sheetName val="ConsComm"/>
      <sheetName val="SumasDist"/>
      <sheetName val="Spark"/>
      <sheetName val="DistActBud"/>
      <sheetName val="DebtSvc"/>
      <sheetName val="PSE"/>
      <sheetName val="Cons LTD"/>
      <sheetName val="LIBOR"/>
      <sheetName val="QtrlyRpt"/>
      <sheetName val="FA Roll"/>
      <sheetName val="SCCLP FAROLL"/>
      <sheetName val="TB2005"/>
      <sheetName val="QB Accounts"/>
      <sheetName val="PruJrSubLoan"/>
      <sheetName val="CSFB Prudential"/>
      <sheetName val="ConsolidatingBR"/>
      <sheetName val="SumasBR"/>
      <sheetName val="ForeignExch"/>
      <sheetName val="TaxBS"/>
      <sheetName val="TaxDiff"/>
      <sheetName val="TaxD&amp;A"/>
      <sheetName val="TaxM"/>
      <sheetName val="TB2004"/>
      <sheetName val="TB2003"/>
      <sheetName val="TB2002"/>
      <sheetName val="TB2001"/>
      <sheetName val="TB2000"/>
      <sheetName val="SCCLP_Cover"/>
      <sheetName val="SCCLP_Note"/>
      <sheetName val="Enco_Cover"/>
      <sheetName val="ENCO_CF_WORKSHEET"/>
      <sheetName val="Cons_LTD"/>
      <sheetName val="FA_Roll"/>
      <sheetName val="SCCLP_FAROLL"/>
      <sheetName val="QB_Accounts"/>
      <sheetName val="CSFB_Prudential"/>
      <sheetName val="Rock Island 1"/>
      <sheetName val="NIM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Lead 3.05 "/>
      <sheetName val="SOG 2023"/>
      <sheetName val="22GRC CF"/>
      <sheetName val="Schedule 129"/>
      <sheetName val="Schedule 120"/>
      <sheetName val="Schedule 140"/>
      <sheetName val="Schedule 106"/>
      <sheetName val="SC 142 Decoup"/>
      <sheetName val="SC 137 Carbon "/>
      <sheetName val="Sch 129D Bill Discount"/>
      <sheetName val="Sch 137 Carbon Offset "/>
      <sheetName val="Sch 138 RNC Rev"/>
      <sheetName val="Sch 138 RNG"/>
      <sheetName val="SOEG Muni Tax "/>
      <sheetName val="SOEG Mu Tx Wtr Htr "/>
    </sheetNames>
    <sheetDataSet>
      <sheetData sheetId="0"/>
      <sheetData sheetId="1">
        <row r="14">
          <cell r="D14">
            <v>3320072.59</v>
          </cell>
        </row>
        <row r="15">
          <cell r="D15">
            <v>8752773</v>
          </cell>
        </row>
        <row r="16">
          <cell r="D16">
            <v>-124874.95</v>
          </cell>
        </row>
        <row r="17">
          <cell r="D17">
            <v>24529112.210000001</v>
          </cell>
        </row>
        <row r="18">
          <cell r="D18">
            <v>20977605.77</v>
          </cell>
        </row>
        <row r="19">
          <cell r="D19">
            <v>-18065111.57116482</v>
          </cell>
        </row>
        <row r="20">
          <cell r="D20">
            <v>1908047.2400000002</v>
          </cell>
        </row>
        <row r="21">
          <cell r="D21">
            <v>940594.46</v>
          </cell>
        </row>
        <row r="22">
          <cell r="D22">
            <v>3563353.3519494603</v>
          </cell>
        </row>
        <row r="23">
          <cell r="D23">
            <v>61884308.419999987</v>
          </cell>
        </row>
        <row r="28">
          <cell r="D28">
            <v>-220525.99</v>
          </cell>
        </row>
        <row r="29">
          <cell r="D29">
            <v>-41950.17</v>
          </cell>
        </row>
        <row r="30">
          <cell r="D30">
            <v>-3404584.58</v>
          </cell>
        </row>
        <row r="31">
          <cell r="D31">
            <v>0</v>
          </cell>
        </row>
        <row r="32">
          <cell r="D32">
            <v>-3100172</v>
          </cell>
        </row>
        <row r="44">
          <cell r="D44">
            <v>-3163635.84</v>
          </cell>
        </row>
        <row r="45">
          <cell r="D45">
            <v>-23398795.149999999</v>
          </cell>
        </row>
        <row r="46">
          <cell r="D46">
            <v>-20012311.18</v>
          </cell>
        </row>
        <row r="47">
          <cell r="D47">
            <v>17260202.460000001</v>
          </cell>
        </row>
        <row r="48">
          <cell r="D48">
            <v>-136151.76</v>
          </cell>
        </row>
        <row r="49">
          <cell r="D49">
            <v>-26043.08</v>
          </cell>
        </row>
        <row r="50">
          <cell r="D50">
            <v>-7726.09</v>
          </cell>
        </row>
        <row r="51">
          <cell r="D51">
            <v>-1414110</v>
          </cell>
        </row>
        <row r="52">
          <cell r="D52">
            <v>-341764.2</v>
          </cell>
        </row>
        <row r="53">
          <cell r="D53">
            <v>-6372.43</v>
          </cell>
        </row>
        <row r="54">
          <cell r="D54">
            <v>-1890.49</v>
          </cell>
        </row>
        <row r="55">
          <cell r="D55">
            <v>-1045793.74</v>
          </cell>
        </row>
        <row r="56">
          <cell r="D56">
            <v>-59161527.740000002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E"/>
      <sheetName val="Lead G"/>
      <sheetName val="Avg cost of case"/>
      <sheetName val="TY"/>
      <sheetName val="Summary GRCs"/>
      <sheetName val="Summary PCORCs"/>
    </sheetNames>
    <sheetDataSet>
      <sheetData sheetId="0">
        <row r="16">
          <cell r="D16">
            <v>2689000</v>
          </cell>
        </row>
      </sheetData>
      <sheetData sheetId="1">
        <row r="15">
          <cell r="D15">
            <v>2689000</v>
          </cell>
        </row>
        <row r="16">
          <cell r="D16">
            <v>2</v>
          </cell>
        </row>
        <row r="18">
          <cell r="D18">
            <v>455292.30519599991</v>
          </cell>
        </row>
      </sheetData>
      <sheetData sheetId="2"/>
      <sheetData sheetId="3"/>
      <sheetData sheetId="4"/>
      <sheetData sheetId="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ctric"/>
      <sheetName val="Gas"/>
      <sheetName val="2023 AMI in  Ratebase"/>
      <sheetName val="AMI"/>
      <sheetName val="AMI DFIT"/>
      <sheetName val="45600155"/>
      <sheetName val="49500071"/>
      <sheetName val="AMI Debt Return proof"/>
    </sheetNames>
    <sheetDataSet>
      <sheetData sheetId="0">
        <row r="14">
          <cell r="D14">
            <v>246714212.26988548</v>
          </cell>
        </row>
      </sheetData>
      <sheetData sheetId="1">
        <row r="14">
          <cell r="D14">
            <v>114495478.68928115</v>
          </cell>
          <cell r="E14">
            <v>40777021.041573584</v>
          </cell>
        </row>
        <row r="15">
          <cell r="D15">
            <v>-14578074.675098633</v>
          </cell>
          <cell r="E15">
            <v>-5191912.070042111</v>
          </cell>
        </row>
        <row r="16">
          <cell r="D16">
            <v>-14206354.845689232</v>
          </cell>
          <cell r="E16">
            <v>-5059525.81794798</v>
          </cell>
        </row>
        <row r="20">
          <cell r="D20">
            <v>-4662048</v>
          </cell>
        </row>
      </sheetData>
      <sheetData sheetId="2"/>
      <sheetData sheetId="3"/>
      <sheetData sheetId="4"/>
      <sheetData sheetId="5"/>
      <sheetData sheetId="6"/>
      <sheetData sheetId="7"/>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Allocated (CBR)"/>
      <sheetName val="Unallocated Summary (CBR)"/>
      <sheetName val="Unallocated Detail (CBR)"/>
      <sheetName val="Common by Account (CBR)"/>
      <sheetName val="==&gt;"/>
      <sheetName val="Allocators (CBR)"/>
      <sheetName val="FM"/>
      <sheetName val="FERC 9496000"/>
    </sheetNames>
    <sheetDataSet>
      <sheetData sheetId="0"/>
      <sheetData sheetId="1">
        <row r="9">
          <cell r="B9">
            <v>2741725912.6399999</v>
          </cell>
          <cell r="C9">
            <v>1289270501.5699999</v>
          </cell>
        </row>
        <row r="12">
          <cell r="C12">
            <v>221320470.11999997</v>
          </cell>
        </row>
        <row r="19">
          <cell r="C19">
            <v>729822768.6500001</v>
          </cell>
        </row>
        <row r="24">
          <cell r="C24">
            <v>8016700.7699999977</v>
          </cell>
        </row>
        <row r="25">
          <cell r="C25">
            <v>0</v>
          </cell>
        </row>
        <row r="26">
          <cell r="C26">
            <v>66638402.356156193</v>
          </cell>
        </row>
        <row r="27">
          <cell r="C27">
            <v>27591929.120000001</v>
          </cell>
        </row>
        <row r="28">
          <cell r="C28">
            <v>4965148.3899999997</v>
          </cell>
        </row>
        <row r="29">
          <cell r="C29">
            <v>23398759.149999999</v>
          </cell>
        </row>
        <row r="30">
          <cell r="C30">
            <v>78787435.280000001</v>
          </cell>
        </row>
        <row r="31">
          <cell r="C31">
            <v>177802937.03999999</v>
          </cell>
        </row>
        <row r="32">
          <cell r="C32">
            <v>27194280.25</v>
          </cell>
        </row>
        <row r="33">
          <cell r="C33">
            <v>0</v>
          </cell>
        </row>
        <row r="34">
          <cell r="C34">
            <v>5363757.4900000384</v>
          </cell>
        </row>
        <row r="35">
          <cell r="C35">
            <v>137449058.38</v>
          </cell>
        </row>
        <row r="36">
          <cell r="C36">
            <v>38035125.916333683</v>
          </cell>
        </row>
        <row r="37">
          <cell r="C37">
            <v>4414488.349999994</v>
          </cell>
        </row>
      </sheetData>
      <sheetData sheetId="2"/>
      <sheetData sheetId="3">
        <row r="281">
          <cell r="G281">
            <v>181201142.96540067</v>
          </cell>
          <cell r="H281">
            <v>38035125.916333683</v>
          </cell>
        </row>
        <row r="283">
          <cell r="H283">
            <v>159091592.97999999</v>
          </cell>
        </row>
        <row r="284">
          <cell r="H284">
            <v>-154677104.63</v>
          </cell>
        </row>
        <row r="285">
          <cell r="H285">
            <v>0</v>
          </cell>
        </row>
      </sheetData>
      <sheetData sheetId="4"/>
      <sheetData sheetId="5"/>
      <sheetData sheetId="6"/>
      <sheetData sheetId="7" refreshError="1"/>
      <sheetData sheetId="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 Lead Sheet"/>
      <sheetName val="Weather Adj. For CBR"/>
      <sheetName val="Weather Adj. Volumes"/>
    </sheetNames>
    <sheetDataSet>
      <sheetData sheetId="0">
        <row r="16">
          <cell r="C16">
            <v>24162977.680378921</v>
          </cell>
          <cell r="D16">
            <v>24129935.516161587</v>
          </cell>
        </row>
        <row r="17">
          <cell r="C17">
            <v>17547669.034721799</v>
          </cell>
          <cell r="D17">
            <v>16856767.399953801</v>
          </cell>
        </row>
        <row r="18">
          <cell r="C18">
            <v>20385853.816629339</v>
          </cell>
          <cell r="D18">
            <v>19724392.90975184</v>
          </cell>
        </row>
        <row r="19">
          <cell r="C19">
            <v>28086956.978939112</v>
          </cell>
          <cell r="D19">
            <v>27480755.106246613</v>
          </cell>
        </row>
        <row r="20">
          <cell r="C20">
            <v>17535926.019761696</v>
          </cell>
          <cell r="D20">
            <v>17834691.62761686</v>
          </cell>
        </row>
        <row r="21">
          <cell r="C21">
            <v>8196518.3580095107</v>
          </cell>
          <cell r="D21">
            <v>8185636.7863845127</v>
          </cell>
        </row>
        <row r="22">
          <cell r="C22">
            <v>19183377.613972209</v>
          </cell>
          <cell r="D22">
            <v>19183377.613972206</v>
          </cell>
        </row>
        <row r="23">
          <cell r="C23">
            <v>15815484.454359967</v>
          </cell>
          <cell r="D23">
            <v>15815484.454359967</v>
          </cell>
        </row>
        <row r="24">
          <cell r="C24">
            <v>14545255.851303132</v>
          </cell>
          <cell r="D24">
            <v>14545255.851303132</v>
          </cell>
        </row>
        <row r="25">
          <cell r="C25">
            <v>18564896.949934151</v>
          </cell>
          <cell r="D25">
            <v>18597385.470562816</v>
          </cell>
        </row>
        <row r="26">
          <cell r="C26">
            <v>18886236.322845582</v>
          </cell>
          <cell r="D26">
            <v>18424450.286450919</v>
          </cell>
        </row>
        <row r="27">
          <cell r="C27">
            <v>9880317.0666848905</v>
          </cell>
          <cell r="D27">
            <v>10629526.775164561</v>
          </cell>
        </row>
        <row r="30">
          <cell r="E30">
            <v>-20035.591211391351</v>
          </cell>
        </row>
        <row r="31">
          <cell r="E31">
            <v>-5031.8004860737437</v>
          </cell>
        </row>
        <row r="32">
          <cell r="E32">
            <v>-7333.8111922693706</v>
          </cell>
        </row>
        <row r="33">
          <cell r="E33">
            <v>-5551.1018497979903</v>
          </cell>
        </row>
        <row r="34">
          <cell r="E34">
            <v>-4568.5862413106979</v>
          </cell>
        </row>
      </sheetData>
      <sheetData sheetId="1"/>
      <sheetData sheetId="2"/>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 Format B.Sheet "/>
      <sheetName val="ERB AMA"/>
      <sheetName val="GRB AMA"/>
      <sheetName val="WC "/>
      <sheetName val="PPXLSaveData0"/>
      <sheetName val="PPXLFunctions"/>
      <sheetName val="PPXLOpen"/>
      <sheetName val="Combined AMA"/>
      <sheetName val="ERB EOP"/>
      <sheetName val="GRB EOP"/>
      <sheetName val="Recon=&gt;"/>
      <sheetName val="BS and CWC Recon, p1"/>
      <sheetName val="BS and CWC Recon, p2"/>
      <sheetName val="Support=&gt;"/>
      <sheetName val="Dec 2023 SAP"/>
      <sheetName val="Topside Entries"/>
      <sheetName val="Non Op"/>
      <sheetName val="Colstrip1&amp;2 Adj beg Dec 19"/>
      <sheetName val="Colstrip3&amp;4 ARO spend"/>
      <sheetName val="Alloc M Dec 22"/>
      <sheetName val="Allocation M. Dec 21"/>
      <sheetName val="22GRC Compl Flng"/>
      <sheetName val="19GRC Compl Flng"/>
      <sheetName val="Accts Comp"/>
      <sheetName val="PP instruction"/>
    </sheetNames>
    <sheetDataSet>
      <sheetData sheetId="0"/>
      <sheetData sheetId="1">
        <row r="96">
          <cell r="D96">
            <v>12021262328.874689</v>
          </cell>
        </row>
      </sheetData>
      <sheetData sheetId="2">
        <row r="35">
          <cell r="C35">
            <v>5583328329.6378069</v>
          </cell>
        </row>
        <row r="36">
          <cell r="C36">
            <v>-2129629161.528625</v>
          </cell>
        </row>
        <row r="37">
          <cell r="C37">
            <v>17888902.742516663</v>
          </cell>
        </row>
        <row r="38">
          <cell r="C38">
            <v>-595550698.09956193</v>
          </cell>
        </row>
        <row r="39">
          <cell r="C39">
            <v>125654978.01734731</v>
          </cell>
        </row>
        <row r="40">
          <cell r="C40">
            <v>-1239620.9684691667</v>
          </cell>
        </row>
      </sheetData>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1.01 ROR ROE"/>
      <sheetName val="Summaries"/>
      <sheetName val="1.02 COC"/>
      <sheetName val="Electric Earnings Sharing"/>
      <sheetName val="Inputs"/>
      <sheetName val="Restating Print Macros"/>
      <sheetName val="Module13"/>
      <sheetName val="Module14"/>
      <sheetName val="Module15"/>
      <sheetName val="Module1"/>
    </sheetNames>
    <sheetDataSet>
      <sheetData sheetId="0"/>
      <sheetData sheetId="1"/>
      <sheetData sheetId="2"/>
      <sheetData sheetId="3"/>
      <sheetData sheetId="4"/>
      <sheetData sheetId="5">
        <row r="2">
          <cell r="B2" t="str">
            <v>FOR THE TWELVE MONTHS ENDED DECEMBER 31, 2023</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Summary"/>
      <sheetName val="Graphs"/>
      <sheetName val="Inputs"/>
      <sheetName val="Operating Data"/>
      <sheetName val="Option Comparison"/>
      <sheetName val="Option A Analysis"/>
      <sheetName val="Option A Depr"/>
      <sheetName val="Option B Analysis"/>
      <sheetName val="Option B Depr"/>
      <sheetName val="Quant"/>
      <sheetName val="Hauler Quant. &amp; Rates"/>
      <sheetName val="SUMMARY_PRES"/>
      <sheetName val="200_KRESS"/>
      <sheetName val="Exstg_Drt_145"/>
      <sheetName val="HAULER"/>
      <sheetName val="hd_junk.rsu_tabl"/>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_Dscrp"/>
      <sheetName val="Data"/>
      <sheetName val="Haulage"/>
      <sheetName val="Draglines"/>
      <sheetName val="Quant"/>
      <sheetName val="Equip Hours"/>
      <sheetName val=" Labor Hrs"/>
      <sheetName val="Supply_Cost"/>
      <sheetName val="SALE_INV"/>
      <sheetName val="Dozer"/>
      <sheetName val="Hrs_by_acct"/>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Budget Assumptions"/>
      <sheetName val="Area AB 2011"/>
      <sheetName val="Area AB 2012"/>
      <sheetName val="Area AB 2013 - 2020"/>
      <sheetName val="Area D 2011"/>
      <sheetName val="Area D 2012"/>
      <sheetName val="Area D 2013 - 2020"/>
      <sheetName val="Prod"/>
      <sheetName val="AB Equip. Hrs."/>
      <sheetName val="D Equip. Hrs."/>
      <sheetName val="Sales Vs. Inventory"/>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 1&amp;2 Staffing Summary"/>
      <sheetName val="2012 Budget Assumptions "/>
      <sheetName val="2012 Area AB BudgetSummary"/>
      <sheetName val="2013 Area AB Budget Summary"/>
      <sheetName val="2014-2021 Area AB Bdgt Summary"/>
      <sheetName val="2012 Area D Budget Summary"/>
      <sheetName val="2013 Area D Budget Summary"/>
      <sheetName val="2014 - 2021 Area D Bdgt Summary"/>
      <sheetName val="Area AB Productivity"/>
      <sheetName val="Area D Productivity"/>
      <sheetName val="Area AB Equipment Hrs. Summary"/>
      <sheetName val="Area D Equipment Hrs. Summary"/>
      <sheetName val="Area AB Sales Vs. Inventory"/>
      <sheetName val="Area D Sales Vs. Inventory"/>
      <sheetName val="2012 1&amp;2 Budget"/>
      <sheetName val="2013 1&amp;2 Budget"/>
      <sheetName val="2014 - 2021 1&amp;2 Budget"/>
      <sheetName val="SUM BY FUNC 2012"/>
      <sheetName val="2012 Variable AOP Budget"/>
      <sheetName val="SUM BY FUNC 2013"/>
      <sheetName val="SUM BY FUNC 2014-2021"/>
      <sheetName val="A&amp;G For 1&amp;2 AOP"/>
      <sheetName val="2012 1&amp;2 Capital Recap"/>
      <sheetName val="1&amp;2 2012 Capital Summary "/>
      <sheetName val="1&amp;2 2012 Cashflow"/>
      <sheetName val="1&amp;2 Capital Sched 2013 - 2021"/>
      <sheetName val="Environmental Charts"/>
      <sheetName val="2012 NFDL Summary"/>
      <sheetName val="2012 Reportable Incident Rate"/>
      <sheetName val="Outside Coal"/>
      <sheetName val="2012 Contract Basis"/>
      <sheetName val="Final Reclamtion"/>
      <sheetName val="Table of Content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OR"/>
      <sheetName val="OOE"/>
    </sheetNames>
    <sheetDataSet>
      <sheetData sheetId="0">
        <row r="8">
          <cell r="A8" t="str">
            <v/>
          </cell>
          <cell r="B8" t="str">
            <v/>
          </cell>
          <cell r="C8" t="str">
            <v/>
          </cell>
          <cell r="D8" t="str">
            <v/>
          </cell>
          <cell r="E8" t="str">
            <v>Gas Allocated</v>
          </cell>
        </row>
        <row r="9">
          <cell r="A9" t="str">
            <v>Reg Account</v>
          </cell>
          <cell r="C9" t="str">
            <v>CO Order</v>
          </cell>
          <cell r="D9" t="str">
            <v/>
          </cell>
          <cell r="E9" t="str">
            <v>$</v>
          </cell>
        </row>
        <row r="10">
          <cell r="A10" t="str">
            <v>ZW_OTHER_OPER_REV</v>
          </cell>
          <cell r="B10" t="str">
            <v>WUTC Other Operating</v>
          </cell>
          <cell r="C10" t="str">
            <v>48700012</v>
          </cell>
          <cell r="D10" t="str">
            <v>Late Pay Fee - Gas</v>
          </cell>
          <cell r="E10">
            <v>87.77</v>
          </cell>
        </row>
        <row r="11">
          <cell r="A11" t="str">
            <v>ZW_OTHER_OPER_REV</v>
          </cell>
          <cell r="B11" t="str">
            <v>WUTC Other Operating</v>
          </cell>
          <cell r="C11" t="str">
            <v>48800002</v>
          </cell>
          <cell r="D11" t="str">
            <v>9900 - Misc. SD Revenue - Gas</v>
          </cell>
          <cell r="E11">
            <v>-241080.58</v>
          </cell>
        </row>
        <row r="12">
          <cell r="A12" t="str">
            <v>ZW_OTHER_OPER_REV</v>
          </cell>
          <cell r="B12" t="str">
            <v>WUTC Other Operating</v>
          </cell>
          <cell r="C12" t="str">
            <v>48800003</v>
          </cell>
          <cell r="D12" t="str">
            <v>9900 - Gas R7 Special Contract Revenue</v>
          </cell>
          <cell r="E12">
            <v>-11079.43</v>
          </cell>
        </row>
        <row r="13">
          <cell r="A13" t="str">
            <v>ZW_OTHER_OPER_REV</v>
          </cell>
          <cell r="B13" t="str">
            <v>WUTC Other Operating</v>
          </cell>
          <cell r="C13" t="str">
            <v>48800012</v>
          </cell>
          <cell r="D13" t="str">
            <v>Trip Charges - Residential -Gas</v>
          </cell>
          <cell r="E13">
            <v>143</v>
          </cell>
        </row>
        <row r="14">
          <cell r="A14" t="str">
            <v>ZW_OTHER_OPER_REV</v>
          </cell>
          <cell r="B14" t="str">
            <v>WUTC Other Operating</v>
          </cell>
          <cell r="C14" t="str">
            <v>48800082</v>
          </cell>
          <cell r="D14" t="str">
            <v>Returned Check Fee - GAS</v>
          </cell>
          <cell r="E14">
            <v>-277408</v>
          </cell>
        </row>
        <row r="15">
          <cell r="A15" t="str">
            <v>ZW_OTHER_OPER_REV</v>
          </cell>
          <cell r="B15" t="str">
            <v>WUTC Other Operating</v>
          </cell>
          <cell r="C15" t="str">
            <v>48800087</v>
          </cell>
          <cell r="D15" t="str">
            <v>Acct. Service Charges - Gas</v>
          </cell>
          <cell r="E15">
            <v>-340250.37</v>
          </cell>
        </row>
        <row r="16">
          <cell r="A16" t="str">
            <v>ZW_OTHER_OPER_REV</v>
          </cell>
          <cell r="B16" t="str">
            <v>WUTC Other Operating</v>
          </cell>
          <cell r="C16" t="str">
            <v>48800091</v>
          </cell>
          <cell r="D16" t="str">
            <v>Rule 28 Tax Surch on R7 CA (9-1-03)</v>
          </cell>
          <cell r="E16">
            <v>-1681028.87</v>
          </cell>
        </row>
        <row r="17">
          <cell r="A17" t="str">
            <v>ZW_OTHER_OPER_REV</v>
          </cell>
          <cell r="B17" t="str">
            <v>WUTC Other Operating</v>
          </cell>
          <cell r="C17" t="str">
            <v>48800122</v>
          </cell>
          <cell r="D17" t="str">
            <v>Non-Consumption Utility Taxes - Gas</v>
          </cell>
          <cell r="E17">
            <v>48457.89</v>
          </cell>
        </row>
        <row r="18">
          <cell r="A18" t="str">
            <v>ZW_OTHER_OPER_REV</v>
          </cell>
          <cell r="B18" t="str">
            <v>WUTC Other Operating</v>
          </cell>
          <cell r="C18" t="str">
            <v>48940001</v>
          </cell>
          <cell r="D18" t="str">
            <v>1820 - Gas Storage - Oth- PSEE @ Jackson</v>
          </cell>
          <cell r="E18">
            <v>-213235.98</v>
          </cell>
        </row>
        <row r="19">
          <cell r="A19" t="str">
            <v>ZW_OTHER_OPER_REV</v>
          </cell>
          <cell r="B19" t="str">
            <v>WUTC Other Operating</v>
          </cell>
          <cell r="C19" t="str">
            <v>48940002</v>
          </cell>
          <cell r="D19" t="str">
            <v>Gas Storage - Oth-PSEE@Jackson</v>
          </cell>
          <cell r="E19">
            <v>-2757244.26</v>
          </cell>
        </row>
        <row r="20">
          <cell r="A20" t="str">
            <v>ZW_OTHER_OPER_REV</v>
          </cell>
          <cell r="B20" t="str">
            <v>WUTC Other Operating</v>
          </cell>
          <cell r="C20" t="str">
            <v>49300142</v>
          </cell>
          <cell r="D20" t="str">
            <v>Gas Rental Services Revenue</v>
          </cell>
          <cell r="E20">
            <v>0</v>
          </cell>
        </row>
        <row r="21">
          <cell r="A21" t="str">
            <v>ZW_OTHER_OPER_REV</v>
          </cell>
          <cell r="B21" t="str">
            <v>WUTC Other Operating</v>
          </cell>
          <cell r="C21" t="str">
            <v>49300200</v>
          </cell>
          <cell r="D21" t="str">
            <v>Rent fr Gas Property - Land &amp; Buildings</v>
          </cell>
          <cell r="E21">
            <v>-840</v>
          </cell>
        </row>
        <row r="22">
          <cell r="A22" t="str">
            <v>ZW_OTHER_OPER_REV</v>
          </cell>
          <cell r="B22" t="str">
            <v>WUTC Other Operating</v>
          </cell>
          <cell r="C22" t="str">
            <v>49500001</v>
          </cell>
          <cell r="D22" t="str">
            <v>Ind Rule 23 Overrun Entitle (3.1.19)</v>
          </cell>
          <cell r="E22">
            <v>-24399.49</v>
          </cell>
        </row>
        <row r="23">
          <cell r="A23" t="str">
            <v>ZW_OTHER_OPER_REV</v>
          </cell>
          <cell r="B23" t="str">
            <v>WUTC Other Operating</v>
          </cell>
          <cell r="C23" t="str">
            <v>49500003</v>
          </cell>
          <cell r="D23" t="str">
            <v>Ind Rule 23 Underrun Entitle (3.1.19)</v>
          </cell>
          <cell r="E23">
            <v>-157542.73000000001</v>
          </cell>
        </row>
        <row r="24">
          <cell r="A24" t="str">
            <v>ZW_OTHER_OPER_REV</v>
          </cell>
          <cell r="B24" t="str">
            <v>WUTC Other Operating</v>
          </cell>
          <cell r="C24" t="str">
            <v>49500004</v>
          </cell>
          <cell r="D24" t="str">
            <v>Com Rule 23 Underrun Entitle (3.1.19)</v>
          </cell>
          <cell r="E24">
            <v>-57313.41</v>
          </cell>
        </row>
        <row r="25">
          <cell r="A25" t="str">
            <v>ZW_OTHER_OPER_REV</v>
          </cell>
          <cell r="B25" t="str">
            <v>WUTC Other Operating</v>
          </cell>
          <cell r="C25" t="str">
            <v>49500006</v>
          </cell>
          <cell r="D25" t="str">
            <v>3037 # JO Revenue - Instrumentation</v>
          </cell>
          <cell r="E25">
            <v>-5047.6400000000003</v>
          </cell>
        </row>
        <row r="26">
          <cell r="A26" t="str">
            <v>ZW_OTHER_OPER_REV</v>
          </cell>
          <cell r="B26" t="str">
            <v>WUTC Other Operating</v>
          </cell>
          <cell r="C26" t="str">
            <v>49500010</v>
          </cell>
          <cell r="D26" t="str">
            <v>Ind Rule 29 Entitle Constraint  (3.1.19)</v>
          </cell>
          <cell r="E26">
            <v>-336.33</v>
          </cell>
        </row>
        <row r="27">
          <cell r="A27" t="str">
            <v>ZW_OTHER_OPER_REV</v>
          </cell>
          <cell r="B27" t="str">
            <v>WUTC Other Operating</v>
          </cell>
          <cell r="C27" t="str">
            <v>49500011</v>
          </cell>
          <cell r="D27" t="str">
            <v>PLR EDIT Gas Other Op Rev</v>
          </cell>
          <cell r="E27">
            <v>0</v>
          </cell>
        </row>
        <row r="28">
          <cell r="A28" t="str">
            <v>ZW_OTHER_OPER_REV</v>
          </cell>
          <cell r="B28" t="str">
            <v>WUTC Other Operating</v>
          </cell>
          <cell r="C28" t="str">
            <v>49500012</v>
          </cell>
          <cell r="D28" t="str">
            <v>4430-Other Gas Reven-Carbon Offset Progm</v>
          </cell>
          <cell r="E28">
            <v>220525.99</v>
          </cell>
        </row>
        <row r="29">
          <cell r="A29" t="str">
            <v>ZW_OTHER_OPER_REV</v>
          </cell>
          <cell r="B29" t="str">
            <v>WUTC Other Operating</v>
          </cell>
          <cell r="C29" t="str">
            <v>49500013</v>
          </cell>
          <cell r="D29" t="str">
            <v>Com-Rl 23 Crtlmnt Cnstrnt Pnlt 1st 2 Hrs</v>
          </cell>
          <cell r="E29">
            <v>-37446.160000000003</v>
          </cell>
        </row>
        <row r="30">
          <cell r="A30" t="str">
            <v>ZW_OTHER_OPER_REV</v>
          </cell>
          <cell r="B30" t="str">
            <v>WUTC Other Operating</v>
          </cell>
          <cell r="C30" t="str">
            <v>49500014</v>
          </cell>
          <cell r="D30" t="str">
            <v>Cm-Rl 23 Crtlmnt Cnstrnt Pnlt Bynd 2 Hrs</v>
          </cell>
          <cell r="E30">
            <v>-265754.13</v>
          </cell>
        </row>
        <row r="31">
          <cell r="A31" t="str">
            <v>ZW_OTHER_OPER_REV</v>
          </cell>
          <cell r="B31" t="str">
            <v>WUTC Other Operating</v>
          </cell>
          <cell r="C31" t="str">
            <v>49500019</v>
          </cell>
          <cell r="D31" t="str">
            <v>Ind-Rl 23 Crtlmnt Cnstrnt Pnlt 1st 2 Hrs</v>
          </cell>
          <cell r="E31">
            <v>-3579.59</v>
          </cell>
        </row>
        <row r="32">
          <cell r="A32" t="str">
            <v>ZW_OTHER_OPER_REV</v>
          </cell>
          <cell r="B32" t="str">
            <v>WUTC Other Operating</v>
          </cell>
          <cell r="C32" t="str">
            <v>49500020</v>
          </cell>
          <cell r="D32" t="str">
            <v>Ind-Rl 23 Crtlmt Cnstrnt Pnlt Bynd 2 Hrs</v>
          </cell>
          <cell r="E32">
            <v>-26145.05</v>
          </cell>
        </row>
        <row r="33">
          <cell r="A33" t="str">
            <v>ZW_OTHER_OPER_REV</v>
          </cell>
          <cell r="B33" t="str">
            <v>WUTC Other Operating</v>
          </cell>
          <cell r="C33" t="str">
            <v>49500025</v>
          </cell>
          <cell r="D33" t="str">
            <v>Amort Tac LNG Upgr Ret</v>
          </cell>
          <cell r="E33">
            <v>1537890.68</v>
          </cell>
        </row>
        <row r="34">
          <cell r="A34" t="str">
            <v>ZW_OTHER_OPER_REV</v>
          </cell>
          <cell r="B34" t="str">
            <v>WUTC Other Operating</v>
          </cell>
          <cell r="C34" t="str">
            <v>49500026</v>
          </cell>
          <cell r="D34" t="str">
            <v>9900 AMI Debt Ret Amort (G)</v>
          </cell>
          <cell r="E34">
            <v>1092571.33</v>
          </cell>
        </row>
        <row r="35">
          <cell r="A35" t="str">
            <v>ZW_OTHER_OPER_REV</v>
          </cell>
          <cell r="B35" t="str">
            <v>WUTC Other Operating</v>
          </cell>
          <cell r="C35" t="str">
            <v>49500027</v>
          </cell>
          <cell r="D35" t="str">
            <v>CCA Auction Proceeds - Gas</v>
          </cell>
          <cell r="E35">
            <v>-184606650.31999999</v>
          </cell>
        </row>
        <row r="36">
          <cell r="A36" t="str">
            <v>ZW_OTHER_OPER_REV</v>
          </cell>
          <cell r="B36" t="str">
            <v>WUTC Other Operating</v>
          </cell>
          <cell r="C36" t="str">
            <v>49500028</v>
          </cell>
          <cell r="D36" t="str">
            <v>Subject to Refund # Gas Plant Additions</v>
          </cell>
          <cell r="E36">
            <v>-233334</v>
          </cell>
        </row>
        <row r="37">
          <cell r="A37" t="str">
            <v>ZW_OTHER_OPER_REV</v>
          </cell>
          <cell r="B37" t="str">
            <v>WUTC Other Operating</v>
          </cell>
          <cell r="C37" t="str">
            <v>49500029</v>
          </cell>
          <cell r="D37" t="str">
            <v>Gas Schedule 129D Deferral</v>
          </cell>
          <cell r="E37">
            <v>3100172</v>
          </cell>
        </row>
        <row r="38">
          <cell r="A38" t="str">
            <v>ZW_OTHER_OPER_REV</v>
          </cell>
          <cell r="B38" t="str">
            <v>WUTC Other Operating</v>
          </cell>
          <cell r="C38" t="str">
            <v>49500060</v>
          </cell>
          <cell r="D38" t="str">
            <v>Other Gas Revenue - Misc. Income</v>
          </cell>
          <cell r="E38">
            <v>-42509.67</v>
          </cell>
        </row>
        <row r="39">
          <cell r="A39" t="str">
            <v>ZW_OTHER_OPER_REV</v>
          </cell>
          <cell r="B39" t="str">
            <v>WUTC Other Operating</v>
          </cell>
          <cell r="C39" t="str">
            <v>49500062</v>
          </cell>
          <cell r="D39" t="str">
            <v>9900-Other Gas Rev Imbalance Rule 29</v>
          </cell>
          <cell r="E39">
            <v>-21687.24</v>
          </cell>
        </row>
        <row r="40">
          <cell r="A40" t="str">
            <v>ZW_OTHER_OPER_REV</v>
          </cell>
          <cell r="B40" t="str">
            <v>WUTC Other Operating</v>
          </cell>
          <cell r="C40" t="str">
            <v>49500063</v>
          </cell>
          <cell r="D40" t="str">
            <v>G Decoup Rev Schedule 31 &amp; 31T</v>
          </cell>
          <cell r="E40">
            <v>-1805472.82</v>
          </cell>
        </row>
        <row r="41">
          <cell r="A41" t="str">
            <v>ZW_OTHER_OPER_REV</v>
          </cell>
          <cell r="B41" t="str">
            <v>WUTC Other Operating</v>
          </cell>
          <cell r="C41" t="str">
            <v>49500064</v>
          </cell>
          <cell r="D41" t="str">
            <v>G Decoup Rev 41, 41T, 86 &amp; 86T</v>
          </cell>
          <cell r="E41">
            <v>628394.47</v>
          </cell>
        </row>
        <row r="42">
          <cell r="A42" t="str">
            <v>ZW_OTHER_OPER_REV</v>
          </cell>
          <cell r="B42" t="str">
            <v>WUTC Other Operating</v>
          </cell>
          <cell r="C42" t="str">
            <v>49500066</v>
          </cell>
          <cell r="D42" t="str">
            <v>G Decoup Amort Sch 142 - Sch 31 &amp; 31T in</v>
          </cell>
          <cell r="E42">
            <v>-220337.66</v>
          </cell>
        </row>
        <row r="43">
          <cell r="A43" t="str">
            <v>ZW_OTHER_OPER_REV</v>
          </cell>
          <cell r="B43" t="str">
            <v>WUTC Other Operating</v>
          </cell>
          <cell r="C43" t="str">
            <v>49500067</v>
          </cell>
          <cell r="D43" t="str">
            <v>G Decoup Amort Sch 142-Sch 41,41T,86,86T</v>
          </cell>
          <cell r="E43">
            <v>-2546824.7999999998</v>
          </cell>
        </row>
        <row r="44">
          <cell r="A44" t="str">
            <v>ZW_OTHER_OPER_REV</v>
          </cell>
          <cell r="B44" t="str">
            <v>WUTC Other Operating</v>
          </cell>
          <cell r="C44" t="str">
            <v>49500071</v>
          </cell>
          <cell r="D44" t="str">
            <v>AMI Return Deferral - Gas</v>
          </cell>
          <cell r="E44">
            <v>-4662048</v>
          </cell>
        </row>
        <row r="45">
          <cell r="A45" t="str">
            <v>ZW_OTHER_OPER_REV</v>
          </cell>
          <cell r="B45" t="str">
            <v>WUTC Other Operating</v>
          </cell>
          <cell r="C45" t="str">
            <v>49500102</v>
          </cell>
          <cell r="D45" t="str">
            <v>9900-Gas Residential Decoupling Revenue</v>
          </cell>
          <cell r="E45">
            <v>-21938321.93</v>
          </cell>
        </row>
        <row r="46">
          <cell r="A46" t="str">
            <v>ZW_OTHER_OPER_REV</v>
          </cell>
          <cell r="B46" t="str">
            <v>WUTC Other Operating</v>
          </cell>
          <cell r="C46" t="str">
            <v>49500122</v>
          </cell>
          <cell r="D46" t="str">
            <v>9900- Amort Sch 142 Gas Resid in Rates</v>
          </cell>
          <cell r="E46">
            <v>6171747.04</v>
          </cell>
        </row>
        <row r="47">
          <cell r="A47" t="str">
            <v>ZW_OTHER_OPER_REV</v>
          </cell>
          <cell r="B47" t="str">
            <v>WUTC Other Operating</v>
          </cell>
          <cell r="C47" t="str">
            <v>49500143</v>
          </cell>
          <cell r="D47" t="str">
            <v>LNG Return Deferral</v>
          </cell>
          <cell r="E47">
            <v>-15969750</v>
          </cell>
        </row>
        <row r="48">
          <cell r="A48" t="str">
            <v>ZW_OTHER_OPER_REV</v>
          </cell>
          <cell r="B48" t="str">
            <v>WUTC Other Operating</v>
          </cell>
          <cell r="C48" t="str">
            <v>49500144</v>
          </cell>
          <cell r="D48" t="str">
            <v>Other Gas Rev -Vol RNG Program</v>
          </cell>
          <cell r="E48">
            <v>41950.17</v>
          </cell>
        </row>
        <row r="49">
          <cell r="A49" t="str">
            <v>ZW_OTHER_OPER_REV</v>
          </cell>
          <cell r="B49" t="str">
            <v>WUTC Other Operating</v>
          </cell>
          <cell r="C49" t="str">
            <v>49500145</v>
          </cell>
          <cell r="D49" t="str">
            <v>Deferred revenue for Tacoma LNG Dist Upg</v>
          </cell>
          <cell r="E49">
            <v>2593939.31</v>
          </cell>
        </row>
        <row r="50">
          <cell r="A50" t="str">
            <v>ZW_OTHER_OPER_REV</v>
          </cell>
          <cell r="B50" t="str">
            <v>WUTC Other Operating</v>
          </cell>
          <cell r="C50" t="str">
            <v>49600002</v>
          </cell>
          <cell r="D50" t="str">
            <v>Provision for rate refunds - Gas</v>
          </cell>
          <cell r="E50">
            <v>1400000</v>
          </cell>
        </row>
        <row r="51">
          <cell r="A51" t="str">
            <v>ZW_OTHER_OPER_REV</v>
          </cell>
          <cell r="B51" t="str">
            <v>WUTC Other Operating</v>
          </cell>
          <cell r="C51" t="str">
            <v>151826100</v>
          </cell>
          <cell r="D51" t="str">
            <v>Jackson Prairie-Other Storage Rents</v>
          </cell>
          <cell r="E51">
            <v>-9681.31</v>
          </cell>
        </row>
        <row r="52">
          <cell r="A52" t="str">
            <v>ZW_OTHER_OPER_REV</v>
          </cell>
          <cell r="B52" t="str">
            <v>WUTC Other Operating</v>
          </cell>
          <cell r="C52" t="str">
            <v>Result</v>
          </cell>
          <cell r="E52">
            <v>-221320470.12</v>
          </cell>
        </row>
      </sheetData>
      <sheetData sheetId="1">
        <row r="9">
          <cell r="A9" t="str">
            <v/>
          </cell>
          <cell r="B9" t="str">
            <v/>
          </cell>
          <cell r="C9" t="str">
            <v/>
          </cell>
          <cell r="D9" t="str">
            <v/>
          </cell>
          <cell r="E9" t="str">
            <v>Gas Allocated</v>
          </cell>
        </row>
        <row r="10">
          <cell r="A10" t="str">
            <v>Reg Account</v>
          </cell>
          <cell r="C10" t="str">
            <v>CO Order</v>
          </cell>
          <cell r="D10" t="str">
            <v/>
          </cell>
          <cell r="E10" t="str">
            <v>$</v>
          </cell>
        </row>
        <row r="11">
          <cell r="A11" t="str">
            <v>ZW_OTHER_OPERATING_EXP</v>
          </cell>
          <cell r="B11" t="str">
            <v>WUTC Other Operating</v>
          </cell>
          <cell r="C11" t="str">
            <v>40730302</v>
          </cell>
          <cell r="D11" t="str">
            <v>Amort Env Costs UG-170034</v>
          </cell>
          <cell r="E11">
            <v>8412434.2799999993</v>
          </cell>
        </row>
        <row r="12">
          <cell r="A12" t="str">
            <v>ZW_OTHER_OPERATING_EXP</v>
          </cell>
          <cell r="B12" t="str">
            <v>WUTC Other Operating</v>
          </cell>
          <cell r="C12" t="str">
            <v>40730303</v>
          </cell>
          <cell r="D12" t="str">
            <v>Amort Env Recovery UG-170034</v>
          </cell>
          <cell r="E12">
            <v>-3342600.24</v>
          </cell>
        </row>
        <row r="13">
          <cell r="A13" t="str">
            <v>ZW_OTHER_OPERATING_EXP</v>
          </cell>
          <cell r="B13" t="str">
            <v>WUTC Other Operating</v>
          </cell>
          <cell r="C13" t="str">
            <v>40730306</v>
          </cell>
          <cell r="D13" t="str">
            <v>GTZ Depr Amort T1 (Gas)</v>
          </cell>
          <cell r="E13">
            <v>2914301</v>
          </cell>
        </row>
        <row r="14">
          <cell r="A14" t="str">
            <v>ZW_OTHER_OPERATING_EXP</v>
          </cell>
          <cell r="B14" t="str">
            <v>WUTC Other Operating</v>
          </cell>
          <cell r="C14" t="str">
            <v>40730307</v>
          </cell>
          <cell r="D14" t="str">
            <v>GTZ Cryg Chg Amort T1 (Gas)</v>
          </cell>
          <cell r="E14">
            <v>33235</v>
          </cell>
        </row>
        <row r="15">
          <cell r="A15" t="str">
            <v>ZW_OTHER_OPERATING_EXP</v>
          </cell>
          <cell r="B15" t="str">
            <v>WUTC Other Operating</v>
          </cell>
          <cell r="C15" t="str">
            <v>40730321</v>
          </cell>
          <cell r="D15" t="str">
            <v>CCA Auction Proceeds Deferral - Gas</v>
          </cell>
          <cell r="E15">
            <v>184606650.31999999</v>
          </cell>
        </row>
        <row r="16">
          <cell r="A16" t="str">
            <v>ZW_OTHER_OPERATING_EXP</v>
          </cell>
          <cell r="B16" t="str">
            <v>WUTC Other Operating</v>
          </cell>
          <cell r="C16" t="str">
            <v>40730322</v>
          </cell>
          <cell r="D16" t="str">
            <v>Gas Env Rem Costs Amortization 2022 GRC</v>
          </cell>
          <cell r="E16">
            <v>946231.26</v>
          </cell>
        </row>
        <row r="17">
          <cell r="A17" t="str">
            <v>ZW_OTHER_OPERATING_EXP</v>
          </cell>
          <cell r="B17" t="str">
            <v>WUTC Other Operating</v>
          </cell>
          <cell r="C17" t="str">
            <v>40730323</v>
          </cell>
          <cell r="D17" t="str">
            <v>Gas Env Rem Recoveries Amort 2022 GRC</v>
          </cell>
          <cell r="E17">
            <v>-300265.57</v>
          </cell>
        </row>
        <row r="18">
          <cell r="A18" t="str">
            <v>ZW_OTHER_OPERATING_EXP</v>
          </cell>
          <cell r="B18" t="str">
            <v>WUTC Other Operating</v>
          </cell>
          <cell r="C18" t="str">
            <v>40730324</v>
          </cell>
          <cell r="D18" t="str">
            <v>Tac LNG Upgr Dep UG220067</v>
          </cell>
          <cell r="E18">
            <v>527915.09</v>
          </cell>
        </row>
        <row r="19">
          <cell r="A19" t="str">
            <v>ZW_OTHER_OPERATING_EXP</v>
          </cell>
          <cell r="B19" t="str">
            <v>WUTC Other Operating</v>
          </cell>
          <cell r="C19" t="str">
            <v>40730325</v>
          </cell>
          <cell r="D19" t="str">
            <v>GTZ Gas Tranche 1a Depr Def'l UG-220067</v>
          </cell>
          <cell r="E19">
            <v>1806083.08</v>
          </cell>
        </row>
        <row r="20">
          <cell r="A20" t="str">
            <v>ZW_OTHER_OPERATING_EXP</v>
          </cell>
          <cell r="B20" t="str">
            <v>WUTC Other Operating</v>
          </cell>
          <cell r="C20" t="str">
            <v>40730326</v>
          </cell>
          <cell r="D20" t="str">
            <v>GTZ Cryg Chg Amort T1a (Gas)  UG-220067</v>
          </cell>
          <cell r="E20">
            <v>94749.09</v>
          </cell>
        </row>
        <row r="21">
          <cell r="A21" t="str">
            <v>ZW_OTHER_OPERATING_EXP</v>
          </cell>
          <cell r="B21" t="str">
            <v>WUTC Other Operating</v>
          </cell>
          <cell r="C21" t="str">
            <v>40730327</v>
          </cell>
          <cell r="D21" t="str">
            <v>GTZ Depr Amort T2 (Gas) UG-220067</v>
          </cell>
          <cell r="E21">
            <v>2586935</v>
          </cell>
        </row>
        <row r="22">
          <cell r="A22" t="str">
            <v>ZW_OTHER_OPERATING_EXP</v>
          </cell>
          <cell r="B22" t="str">
            <v>WUTC Other Operating</v>
          </cell>
          <cell r="C22" t="str">
            <v>40730328</v>
          </cell>
          <cell r="D22" t="str">
            <v>GTZ Cryg Chg Amort T2 (Gas) UG-220067</v>
          </cell>
          <cell r="E22">
            <v>104357</v>
          </cell>
        </row>
        <row r="23">
          <cell r="A23" t="str">
            <v>ZW_OTHER_OPERATING_EXP</v>
          </cell>
          <cell r="B23" t="str">
            <v>WUTC Other Operating</v>
          </cell>
          <cell r="C23" t="str">
            <v>40730329</v>
          </cell>
          <cell r="D23" t="str">
            <v>AMI Amort Exp 2022 GRC - Gas</v>
          </cell>
          <cell r="E23">
            <v>729818.07</v>
          </cell>
        </row>
        <row r="24">
          <cell r="A24" t="str">
            <v>ZW_OTHER_OPERATING_EXP</v>
          </cell>
          <cell r="B24" t="str">
            <v>WUTC Other Operating</v>
          </cell>
          <cell r="C24" t="str">
            <v>40730331</v>
          </cell>
          <cell r="D24" t="str">
            <v>Sch 111 Collections-Gas</v>
          </cell>
          <cell r="E24">
            <v>113679988.23999999</v>
          </cell>
        </row>
        <row r="25">
          <cell r="A25" t="str">
            <v>ZW_OTHER_OPERATING_EXP</v>
          </cell>
          <cell r="B25" t="str">
            <v>WUTC Other Operating</v>
          </cell>
          <cell r="C25" t="str">
            <v>40730333</v>
          </cell>
          <cell r="D25" t="str">
            <v>AMR Reg Asset Amort - Gas</v>
          </cell>
          <cell r="E25">
            <v>154805</v>
          </cell>
        </row>
        <row r="26">
          <cell r="A26" t="str">
            <v>ZW_OTHER_OPERATING_EXP</v>
          </cell>
          <cell r="B26" t="str">
            <v>WUTC Other Operating</v>
          </cell>
          <cell r="C26" t="str">
            <v>40740009</v>
          </cell>
          <cell r="D26" t="str">
            <v>TEP Depreciation Deferral</v>
          </cell>
          <cell r="E26">
            <v>0</v>
          </cell>
        </row>
        <row r="27">
          <cell r="A27" t="str">
            <v>ZW_OTHER_OPERATING_EXP</v>
          </cell>
          <cell r="B27" t="str">
            <v>WUTC Other Operating</v>
          </cell>
          <cell r="C27" t="str">
            <v>40740022</v>
          </cell>
          <cell r="D27" t="str">
            <v>CLSD CEIP Depr Expense Deferral</v>
          </cell>
          <cell r="E27">
            <v>0</v>
          </cell>
        </row>
        <row r="28">
          <cell r="A28" t="str">
            <v>ZW_OTHER_OPERATING_EXP</v>
          </cell>
          <cell r="B28" t="str">
            <v>WUTC Other Operating</v>
          </cell>
          <cell r="C28" t="str">
            <v>40740132</v>
          </cell>
          <cell r="D28" t="str">
            <v>Defer B&amp;O Tax on Gas Allow Proceeds</v>
          </cell>
          <cell r="E28">
            <v>-3230616.38</v>
          </cell>
        </row>
        <row r="29">
          <cell r="A29" t="str">
            <v>ZW_OTHER_OPERATING_EXP</v>
          </cell>
          <cell r="B29" t="str">
            <v>WUTC Other Operating</v>
          </cell>
          <cell r="C29" t="str">
            <v>40740408</v>
          </cell>
          <cell r="D29" t="str">
            <v>Emissions Expense Deferral</v>
          </cell>
          <cell r="E29">
            <v>-202132221</v>
          </cell>
        </row>
        <row r="30">
          <cell r="A30" t="str">
            <v>ZW_OTHER_OPERATING_EXP</v>
          </cell>
          <cell r="B30" t="str">
            <v>WUTC Other Operating</v>
          </cell>
          <cell r="C30" t="str">
            <v>40740412</v>
          </cell>
          <cell r="D30" t="str">
            <v>AMI Deprec Exp Deferral-Gas Post 7/2019</v>
          </cell>
          <cell r="E30">
            <v>1430927.66</v>
          </cell>
        </row>
        <row r="31">
          <cell r="A31" t="str">
            <v>ZW_OTHER_OPERATING_EXP</v>
          </cell>
          <cell r="B31" t="str">
            <v>WUTC Other Operating</v>
          </cell>
          <cell r="C31" t="str">
            <v>40740420</v>
          </cell>
          <cell r="D31" t="str">
            <v>Sch 111 Credit-Gas</v>
          </cell>
          <cell r="E31">
            <v>-71354793.280000001</v>
          </cell>
        </row>
        <row r="32">
          <cell r="A32" t="str">
            <v>ZW_OTHER_OPERATING_EXP</v>
          </cell>
          <cell r="B32" t="str">
            <v>WUTC Other Operating</v>
          </cell>
          <cell r="C32" t="str">
            <v>40740604</v>
          </cell>
          <cell r="D32" t="str">
            <v>LNG Depreciation Expense Deferral</v>
          </cell>
          <cell r="E32">
            <v>-5905386.8799999999</v>
          </cell>
        </row>
        <row r="33">
          <cell r="A33" t="str">
            <v>ZW_OTHER_OPERATING_EXP</v>
          </cell>
          <cell r="B33" t="str">
            <v>WUTC Other Operating</v>
          </cell>
          <cell r="C33" t="str">
            <v>40740606</v>
          </cell>
          <cell r="D33" t="str">
            <v>Gas Reg. Filing Fee Deferral</v>
          </cell>
          <cell r="E33">
            <v>-1247121.1299999999</v>
          </cell>
        </row>
        <row r="34">
          <cell r="A34" t="str">
            <v>ZW_OTHER_OPERATING_EXP</v>
          </cell>
          <cell r="B34" t="str">
            <v>WUTC Other Operating</v>
          </cell>
          <cell r="C34" t="str">
            <v>41170302</v>
          </cell>
          <cell r="D34" t="str">
            <v>1150 Loss -Disp Future Use Utility Plan</v>
          </cell>
          <cell r="E34">
            <v>1877403.78</v>
          </cell>
        </row>
        <row r="35">
          <cell r="A35" t="str">
            <v>ZW_OTHER_OPERATING_EXP</v>
          </cell>
          <cell r="B35" t="str">
            <v>WUTC Other Operating</v>
          </cell>
          <cell r="C35" t="str">
            <v>Result</v>
          </cell>
          <cell r="E35">
            <v>32392829.390000001</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 Format"/>
      <sheetName val="Pg 2 CapStructure"/>
      <sheetName val="Pg 3 STD Cost Rate"/>
      <sheetName val="Pg 4 STD OS &amp; Comm Fees"/>
      <sheetName val="Pg 5 STD Amort"/>
      <sheetName val="Pg 6 LTD Cost "/>
      <sheetName val="Pg 7 Reacquired Debt"/>
      <sheetName val="Comparison"/>
      <sheetName val="Interest Only LTD Cost"/>
      <sheetName val="BS-Unamortized"/>
      <sheetName val="FERC Rpt"/>
      <sheetName val="Appendix --&gt;"/>
      <sheetName val="Sheet1"/>
      <sheetName val="A1  CofCap-PreMerger Costs"/>
      <sheetName val="A2  STD Cost Rate-Prior Fac"/>
      <sheetName val="A3  STD Int &amp; Fees-Prior Fac"/>
      <sheetName val="A4  STD Amort-Prior Fac"/>
      <sheetName val="FERC Presentation"/>
    </sheetNames>
    <sheetDataSet>
      <sheetData sheetId="0">
        <row r="26">
          <cell r="C26">
            <v>5097223423</v>
          </cell>
          <cell r="D26">
            <v>0.5071</v>
          </cell>
          <cell r="F26">
            <v>2.6299999999999997E-2</v>
          </cell>
        </row>
        <row r="28">
          <cell r="C28">
            <v>4954382583</v>
          </cell>
          <cell r="D28">
            <v>0.4929</v>
          </cell>
          <cell r="E28">
            <v>9.4E-2</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3-YR AVERAGE-GAS"/>
      <sheetName val="NetWriteoffs-Gas"/>
      <sheetName val="2023 Bad Debt - FM"/>
      <sheetName val="BS Acct-Gas"/>
      <sheetName val="SOG 12ME 8-2023"/>
      <sheetName val="2023 AllocM"/>
      <sheetName val="2022 AllocM"/>
      <sheetName val="2021 AllocFct"/>
      <sheetName val="2020 AllocFactrs"/>
      <sheetName val="2019 Allocation Factors"/>
    </sheetNames>
    <sheetDataSet>
      <sheetData sheetId="0">
        <row r="14">
          <cell r="B14" t="str">
            <v>12 ME 12/01/2019 AND 8/31/2019</v>
          </cell>
          <cell r="C14">
            <v>2799841.3412500005</v>
          </cell>
          <cell r="D14">
            <v>818021856.11000013</v>
          </cell>
          <cell r="E14">
            <v>16532125.48</v>
          </cell>
          <cell r="F14">
            <v>801489730.63000011</v>
          </cell>
        </row>
        <row r="15">
          <cell r="B15" t="str">
            <v>12 ME 12/01/2020 AND 8/31/2020</v>
          </cell>
          <cell r="C15">
            <v>2284939.7383418316</v>
          </cell>
          <cell r="D15">
            <v>969590918.08999991</v>
          </cell>
          <cell r="E15">
            <v>17618700.510000002</v>
          </cell>
          <cell r="F15">
            <v>951972217.57999992</v>
          </cell>
        </row>
        <row r="16">
          <cell r="B16" t="str">
            <v>12 ME 12/01/2022 AND 8/31/2022</v>
          </cell>
          <cell r="C16">
            <v>2641960.2282890007</v>
          </cell>
          <cell r="D16">
            <v>1141789837.8799999</v>
          </cell>
          <cell r="E16">
            <v>15232684.039999999</v>
          </cell>
          <cell r="F16">
            <v>1126557153.8399999</v>
          </cell>
        </row>
        <row r="20">
          <cell r="D20">
            <v>1510590971.6899998</v>
          </cell>
          <cell r="E20">
            <v>221320470.11999997</v>
          </cell>
        </row>
        <row r="27">
          <cell r="F27">
            <v>4161560.087148</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customProperty" Target="../customProperty2.bin"/><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20.bin"/><Relationship Id="rId1" Type="http://schemas.openxmlformats.org/officeDocument/2006/relationships/customProperty" Target="../customProperty19.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22.bin"/><Relationship Id="rId1" Type="http://schemas.openxmlformats.org/officeDocument/2006/relationships/customProperty" Target="../customProperty2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customProperty" Target="../customProperty4.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7.bin"/><Relationship Id="rId2" Type="http://schemas.openxmlformats.org/officeDocument/2006/relationships/customProperty" Target="../customProperty6.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10.bin"/><Relationship Id="rId13" Type="http://schemas.openxmlformats.org/officeDocument/2006/relationships/printerSettings" Target="../printerSettings/printerSettings15.bin"/><Relationship Id="rId18" Type="http://schemas.openxmlformats.org/officeDocument/2006/relationships/printerSettings" Target="../printerSettings/printerSettings20.bin"/><Relationship Id="rId3" Type="http://schemas.openxmlformats.org/officeDocument/2006/relationships/printerSettings" Target="../printerSettings/printerSettings5.bin"/><Relationship Id="rId21" Type="http://schemas.openxmlformats.org/officeDocument/2006/relationships/printerSettings" Target="../printerSettings/printerSettings23.bin"/><Relationship Id="rId7" Type="http://schemas.openxmlformats.org/officeDocument/2006/relationships/printerSettings" Target="../printerSettings/printerSettings9.bin"/><Relationship Id="rId12" Type="http://schemas.openxmlformats.org/officeDocument/2006/relationships/printerSettings" Target="../printerSettings/printerSettings14.bin"/><Relationship Id="rId17" Type="http://schemas.openxmlformats.org/officeDocument/2006/relationships/printerSettings" Target="../printerSettings/printerSettings19.bin"/><Relationship Id="rId25" Type="http://schemas.openxmlformats.org/officeDocument/2006/relationships/customProperty" Target="../customProperty9.bin"/><Relationship Id="rId2" Type="http://schemas.openxmlformats.org/officeDocument/2006/relationships/printerSettings" Target="../printerSettings/printerSettings4.bin"/><Relationship Id="rId16" Type="http://schemas.openxmlformats.org/officeDocument/2006/relationships/printerSettings" Target="../printerSettings/printerSettings18.bin"/><Relationship Id="rId20" Type="http://schemas.openxmlformats.org/officeDocument/2006/relationships/printerSettings" Target="../printerSettings/printerSettings22.bin"/><Relationship Id="rId1" Type="http://schemas.openxmlformats.org/officeDocument/2006/relationships/printerSettings" Target="../printerSettings/printerSettings3.bin"/><Relationship Id="rId6" Type="http://schemas.openxmlformats.org/officeDocument/2006/relationships/printerSettings" Target="../printerSettings/printerSettings8.bin"/><Relationship Id="rId11" Type="http://schemas.openxmlformats.org/officeDocument/2006/relationships/printerSettings" Target="../printerSettings/printerSettings13.bin"/><Relationship Id="rId24" Type="http://schemas.openxmlformats.org/officeDocument/2006/relationships/customProperty" Target="../customProperty8.bin"/><Relationship Id="rId5" Type="http://schemas.openxmlformats.org/officeDocument/2006/relationships/printerSettings" Target="../printerSettings/printerSettings7.bin"/><Relationship Id="rId15" Type="http://schemas.openxmlformats.org/officeDocument/2006/relationships/printerSettings" Target="../printerSettings/printerSettings17.bin"/><Relationship Id="rId23" Type="http://schemas.openxmlformats.org/officeDocument/2006/relationships/printerSettings" Target="../printerSettings/printerSettings25.bin"/><Relationship Id="rId10" Type="http://schemas.openxmlformats.org/officeDocument/2006/relationships/printerSettings" Target="../printerSettings/printerSettings12.bin"/><Relationship Id="rId19" Type="http://schemas.openxmlformats.org/officeDocument/2006/relationships/printerSettings" Target="../printerSettings/printerSettings21.bin"/><Relationship Id="rId4" Type="http://schemas.openxmlformats.org/officeDocument/2006/relationships/printerSettings" Target="../printerSettings/printerSettings6.bin"/><Relationship Id="rId9" Type="http://schemas.openxmlformats.org/officeDocument/2006/relationships/printerSettings" Target="../printerSettings/printerSettings11.bin"/><Relationship Id="rId14" Type="http://schemas.openxmlformats.org/officeDocument/2006/relationships/printerSettings" Target="../printerSettings/printerSettings16.bin"/><Relationship Id="rId22" Type="http://schemas.openxmlformats.org/officeDocument/2006/relationships/printerSettings" Target="../printerSettings/printerSettings2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11.bin"/><Relationship Id="rId2" Type="http://schemas.openxmlformats.org/officeDocument/2006/relationships/customProperty" Target="../customProperty10.bin"/><Relationship Id="rId1" Type="http://schemas.openxmlformats.org/officeDocument/2006/relationships/printerSettings" Target="../printerSettings/printerSettings26.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27.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customProperty" Target="../customProperty13.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customProperty" Target="../customProperty15.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18.bin"/><Relationship Id="rId1" Type="http://schemas.openxmlformats.org/officeDocument/2006/relationships/customProperty" Target="../customProperty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0.5" x14ac:dyDescent="0.15"/>
  <sheetData/>
  <pageMargins left="0.7" right="0.7" top="0.75" bottom="0.75" header="0.3" footer="0.3"/>
  <customProperties>
    <customPr name="_pios_id" r:id="rId1"/>
    <customPr name="CofWorksheetType" r:id="rId2"/>
    <customPr name="serializedData2" r:id="rId3"/>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0.5" x14ac:dyDescent="0.15"/>
  <sheetData/>
  <pageMargins left="0.7" right="0.7" top="0.75" bottom="0.75" header="0.3" footer="0.3"/>
  <customProperties>
    <customPr name="_pios_id" r:id="rId1"/>
    <customPr name="EpmWorksheetKeyString_GU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0.5" x14ac:dyDescent="0.15"/>
  <sheetData/>
  <pageMargins left="0.7" right="0.7" top="0.75" bottom="0.75" header="0.3" footer="0.3"/>
  <customProperties>
    <customPr name="_pios_id" r:id="rId1"/>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24"/>
  <sheetViews>
    <sheetView tabSelected="1" zoomScaleNormal="100" workbookViewId="0">
      <selection activeCell="I17" sqref="I17"/>
    </sheetView>
  </sheetViews>
  <sheetFormatPr defaultColWidth="10.6640625" defaultRowHeight="12.75" x14ac:dyDescent="0.2"/>
  <cols>
    <col min="1" max="1" width="42.6640625" style="168" bestFit="1" customWidth="1"/>
    <col min="2" max="2" width="6.6640625" style="168" customWidth="1"/>
    <col min="3" max="3" width="19.6640625" style="168" customWidth="1"/>
    <col min="4" max="4" width="17" style="168" bestFit="1" customWidth="1"/>
    <col min="5" max="5" width="19.6640625" style="168" customWidth="1"/>
    <col min="6" max="6" width="6.6640625" style="168" bestFit="1" customWidth="1"/>
    <col min="7" max="7" width="10.6640625" style="168"/>
    <col min="8" max="8" width="19.5" style="168" bestFit="1" customWidth="1"/>
    <col min="9" max="9" width="10.6640625" style="168"/>
    <col min="10" max="10" width="16.1640625" style="168" bestFit="1" customWidth="1"/>
    <col min="11" max="16384" width="10.6640625" style="168"/>
  </cols>
  <sheetData>
    <row r="1" spans="1:8" ht="13.5" thickBot="1" x14ac:dyDescent="0.25">
      <c r="A1" s="167" t="s">
        <v>237</v>
      </c>
      <c r="D1" s="401"/>
      <c r="E1" s="400">
        <v>1.01</v>
      </c>
    </row>
    <row r="2" spans="1:8" x14ac:dyDescent="0.2">
      <c r="A2" s="403" t="str">
        <f>+Inputs!B2</f>
        <v>FOR THE TWELVE MONTHS ENDED DECEMBER 31, 2023</v>
      </c>
    </row>
    <row r="3" spans="1:8" x14ac:dyDescent="0.2">
      <c r="A3" s="275"/>
    </row>
    <row r="4" spans="1:8" x14ac:dyDescent="0.2">
      <c r="C4" s="383" t="s">
        <v>238</v>
      </c>
      <c r="D4" s="383" t="s">
        <v>239</v>
      </c>
      <c r="E4" s="383" t="s">
        <v>236</v>
      </c>
    </row>
    <row r="5" spans="1:8" x14ac:dyDescent="0.2">
      <c r="B5" s="170"/>
      <c r="C5" s="169" t="s">
        <v>240</v>
      </c>
      <c r="D5" s="169" t="s">
        <v>241</v>
      </c>
      <c r="E5" s="169" t="s">
        <v>241</v>
      </c>
      <c r="F5" s="170"/>
    </row>
    <row r="7" spans="1:8" x14ac:dyDescent="0.2">
      <c r="A7" s="168" t="s">
        <v>123</v>
      </c>
      <c r="B7" s="168" t="s">
        <v>112</v>
      </c>
      <c r="C7" s="171">
        <f>+model!DE44</f>
        <v>189980632.65321827</v>
      </c>
      <c r="D7" s="171">
        <f>'Earnings Sharing-CBR to Adj CBR'!E17</f>
        <v>0</v>
      </c>
      <c r="E7" s="171">
        <f>SUM(C7:D7)</f>
        <v>189980632.65321827</v>
      </c>
    </row>
    <row r="8" spans="1:8" x14ac:dyDescent="0.2">
      <c r="A8" s="168" t="s">
        <v>124</v>
      </c>
      <c r="B8" s="168" t="s">
        <v>113</v>
      </c>
      <c r="C8" s="171">
        <f>+model!DE46</f>
        <v>2920839628.252717</v>
      </c>
      <c r="D8" s="171">
        <v>0</v>
      </c>
      <c r="E8" s="171">
        <f>C8+D8</f>
        <v>2920839628.252717</v>
      </c>
    </row>
    <row r="9" spans="1:8" x14ac:dyDescent="0.2">
      <c r="B9" s="172"/>
      <c r="C9" s="171"/>
      <c r="D9" s="171"/>
      <c r="E9" s="171"/>
    </row>
    <row r="10" spans="1:8" x14ac:dyDescent="0.2">
      <c r="A10" s="167" t="s">
        <v>127</v>
      </c>
      <c r="B10" s="174" t="s">
        <v>114</v>
      </c>
      <c r="C10" s="173">
        <f>+C7/C8</f>
        <v>6.5043157732993059E-2</v>
      </c>
      <c r="D10" s="173">
        <f>E10-C10</f>
        <v>-4.3157732993057141E-5</v>
      </c>
      <c r="E10" s="173">
        <f>ROUND(+E7/E8,4)</f>
        <v>6.5000000000000002E-2</v>
      </c>
      <c r="H10" s="173"/>
    </row>
    <row r="11" spans="1:8" x14ac:dyDescent="0.2">
      <c r="B11" s="175"/>
      <c r="C11" s="392"/>
      <c r="D11" s="393"/>
      <c r="E11" s="393"/>
      <c r="H11" s="382"/>
    </row>
    <row r="12" spans="1:8" x14ac:dyDescent="0.2">
      <c r="C12" s="394"/>
      <c r="D12" s="394"/>
      <c r="E12" s="394"/>
      <c r="H12" s="171"/>
    </row>
    <row r="13" spans="1:8" x14ac:dyDescent="0.2">
      <c r="C13" s="394"/>
      <c r="D13" s="394"/>
      <c r="E13" s="394"/>
      <c r="H13" s="171"/>
    </row>
    <row r="14" spans="1:8" x14ac:dyDescent="0.2">
      <c r="C14" s="394"/>
      <c r="D14" s="394"/>
      <c r="E14" s="394"/>
      <c r="H14" s="171"/>
    </row>
    <row r="15" spans="1:8" x14ac:dyDescent="0.2">
      <c r="A15" s="168" t="s">
        <v>123</v>
      </c>
      <c r="B15" s="168" t="s">
        <v>115</v>
      </c>
      <c r="C15" s="395">
        <f>+C7</f>
        <v>189980632.65321827</v>
      </c>
      <c r="D15" s="395">
        <f>+D7</f>
        <v>0</v>
      </c>
      <c r="E15" s="395">
        <f>+E7</f>
        <v>189980632.65321827</v>
      </c>
    </row>
    <row r="16" spans="1:8" x14ac:dyDescent="0.2">
      <c r="A16" s="168" t="s">
        <v>172</v>
      </c>
      <c r="B16" s="168" t="s">
        <v>116</v>
      </c>
      <c r="C16" s="171">
        <f>+model!R17</f>
        <v>76818082.223046452</v>
      </c>
      <c r="D16" s="171"/>
      <c r="E16" s="171">
        <f>C16+D16</f>
        <v>76818082.223046452</v>
      </c>
    </row>
    <row r="17" spans="1:10" x14ac:dyDescent="0.2">
      <c r="A17" s="168" t="s">
        <v>173</v>
      </c>
      <c r="B17" s="168" t="s">
        <v>117</v>
      </c>
      <c r="C17" s="395">
        <f>+C15-C16</f>
        <v>113162550.43017182</v>
      </c>
      <c r="D17" s="395">
        <f>+D15-D16</f>
        <v>0</v>
      </c>
      <c r="E17" s="395">
        <f>+E15-E16</f>
        <v>113162550.43017182</v>
      </c>
      <c r="H17"/>
      <c r="I17"/>
      <c r="J17"/>
    </row>
    <row r="18" spans="1:10" x14ac:dyDescent="0.2">
      <c r="C18" s="394"/>
      <c r="D18" s="394"/>
      <c r="E18" s="394"/>
      <c r="H18"/>
      <c r="I18"/>
      <c r="J18"/>
    </row>
    <row r="19" spans="1:10" x14ac:dyDescent="0.2">
      <c r="A19" s="168" t="s">
        <v>124</v>
      </c>
      <c r="B19" s="168" t="s">
        <v>118</v>
      </c>
      <c r="C19" s="395">
        <f>+C8</f>
        <v>2920839628.252717</v>
      </c>
      <c r="D19" s="395">
        <f>+D8</f>
        <v>0</v>
      </c>
      <c r="E19" s="395">
        <f>+E8</f>
        <v>2920839628.252717</v>
      </c>
      <c r="H19"/>
      <c r="I19"/>
      <c r="J19"/>
    </row>
    <row r="20" spans="1:10" x14ac:dyDescent="0.2">
      <c r="A20" s="168" t="s">
        <v>125</v>
      </c>
      <c r="B20" s="168" t="s">
        <v>119</v>
      </c>
      <c r="C20" s="396">
        <f>'1.02 COC'!D19</f>
        <v>0.4929</v>
      </c>
      <c r="D20" s="396"/>
      <c r="E20" s="396">
        <f>C20+D20</f>
        <v>0.4929</v>
      </c>
      <c r="H20"/>
      <c r="I20"/>
      <c r="J20"/>
    </row>
    <row r="21" spans="1:10" x14ac:dyDescent="0.2">
      <c r="A21" s="168" t="s">
        <v>120</v>
      </c>
      <c r="B21" s="168" t="s">
        <v>121</v>
      </c>
      <c r="C21" s="171">
        <f>+C19*C20</f>
        <v>1439681852.7657642</v>
      </c>
      <c r="D21" s="171">
        <f>+D19*D20</f>
        <v>0</v>
      </c>
      <c r="E21" s="171">
        <f>+E19*E20</f>
        <v>1439681852.7657642</v>
      </c>
      <c r="H21"/>
      <c r="I21"/>
      <c r="J21"/>
    </row>
    <row r="22" spans="1:10" x14ac:dyDescent="0.2">
      <c r="C22" s="171"/>
      <c r="D22" s="171"/>
      <c r="E22" s="171"/>
      <c r="H22"/>
      <c r="I22"/>
      <c r="J22"/>
    </row>
    <row r="23" spans="1:10" x14ac:dyDescent="0.2">
      <c r="A23" s="167" t="s">
        <v>126</v>
      </c>
      <c r="B23" s="168" t="s">
        <v>122</v>
      </c>
      <c r="C23" s="173">
        <f>+C17/C21</f>
        <v>7.8602470547764369E-2</v>
      </c>
      <c r="D23" s="173">
        <f>E23-C23</f>
        <v>-2.4705477643660601E-6</v>
      </c>
      <c r="E23" s="173">
        <f>+ROUND(E17/E21,4)</f>
        <v>7.8600000000000003E-2</v>
      </c>
      <c r="H23"/>
      <c r="I23"/>
      <c r="J23"/>
    </row>
    <row r="24" spans="1:10" x14ac:dyDescent="0.2">
      <c r="C24" s="394"/>
      <c r="D24" s="394"/>
      <c r="E24" s="394"/>
      <c r="H24"/>
      <c r="I24"/>
      <c r="J24"/>
    </row>
  </sheetData>
  <phoneticPr fontId="9" type="noConversion"/>
  <printOptions horizontalCentered="1"/>
  <pageMargins left="0.75" right="0.75" top="1" bottom="1" header="0.5" footer="0.5"/>
  <pageSetup orientation="portrait" r:id="rId1"/>
  <headerFooter alignWithMargins="0"/>
  <customProperties>
    <customPr name="_pios_id" r:id="rId2"/>
    <customPr name="EpmWorksheetKeyString_GUID" r:id="rId3"/>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50"/>
  <sheetViews>
    <sheetView zoomScaleNormal="100" workbookViewId="0">
      <selection activeCell="B36" sqref="B36"/>
    </sheetView>
  </sheetViews>
  <sheetFormatPr defaultColWidth="10.6640625" defaultRowHeight="12.75" x14ac:dyDescent="0.2"/>
  <cols>
    <col min="1" max="1" width="3.6640625" style="195" bestFit="1" customWidth="1"/>
    <col min="2" max="2" width="31.5" style="195" bestFit="1" customWidth="1"/>
    <col min="3" max="3" width="19.5" style="195" customWidth="1"/>
    <col min="4" max="4" width="12.6640625" style="195" customWidth="1"/>
    <col min="5" max="5" width="12" style="195" customWidth="1"/>
    <col min="6" max="6" width="16.6640625" style="195" bestFit="1" customWidth="1"/>
    <col min="7" max="7" width="4" style="195" bestFit="1" customWidth="1"/>
    <col min="8" max="8" width="14.33203125" style="195" bestFit="1" customWidth="1"/>
    <col min="9" max="9" width="12.33203125" style="195" bestFit="1" customWidth="1"/>
    <col min="10" max="10" width="18.6640625" style="195" bestFit="1" customWidth="1"/>
    <col min="11" max="13" width="10.6640625" style="195" bestFit="1" customWidth="1"/>
    <col min="14" max="16384" width="10.6640625" style="195"/>
  </cols>
  <sheetData>
    <row r="1" spans="1:8" ht="13.5" thickBot="1" x14ac:dyDescent="0.25">
      <c r="F1" s="400">
        <v>1.02</v>
      </c>
    </row>
    <row r="2" spans="1:8" x14ac:dyDescent="0.2">
      <c r="B2" s="275"/>
    </row>
    <row r="3" spans="1:8" ht="12.75" customHeight="1" x14ac:dyDescent="0.2">
      <c r="A3" s="196" t="s">
        <v>180</v>
      </c>
      <c r="B3" s="196"/>
      <c r="C3" s="196"/>
      <c r="D3" s="196"/>
      <c r="E3" s="196"/>
      <c r="F3" s="197"/>
      <c r="G3" s="197"/>
    </row>
    <row r="4" spans="1:8" ht="12.75" customHeight="1" x14ac:dyDescent="0.2">
      <c r="A4" s="196"/>
      <c r="B4" s="196"/>
      <c r="C4" s="196"/>
      <c r="D4" s="196"/>
      <c r="E4" s="196"/>
      <c r="F4" s="197"/>
      <c r="G4" s="197"/>
    </row>
    <row r="5" spans="1:8" ht="12.75" customHeight="1" x14ac:dyDescent="0.2">
      <c r="A5" s="428" t="s">
        <v>181</v>
      </c>
      <c r="B5" s="428"/>
      <c r="C5" s="428"/>
      <c r="D5" s="428"/>
      <c r="E5" s="428"/>
      <c r="F5" s="368"/>
      <c r="G5" s="368"/>
    </row>
    <row r="6" spans="1:8" ht="12.75" customHeight="1" x14ac:dyDescent="0.2">
      <c r="A6" s="428" t="s">
        <v>182</v>
      </c>
      <c r="B6" s="428"/>
      <c r="C6" s="428"/>
      <c r="D6" s="428"/>
      <c r="E6" s="428"/>
      <c r="F6" s="368"/>
      <c r="G6" s="368"/>
      <c r="H6" s="404"/>
    </row>
    <row r="7" spans="1:8" s="369" customFormat="1" ht="12.75" customHeight="1" x14ac:dyDescent="0.2">
      <c r="A7" s="428" t="str">
        <f>+Inputs!B2</f>
        <v>FOR THE TWELVE MONTHS ENDED DECEMBER 31, 2023</v>
      </c>
      <c r="B7" s="428"/>
      <c r="C7" s="428"/>
      <c r="D7" s="428"/>
      <c r="E7" s="428"/>
      <c r="F7" s="368"/>
      <c r="G7" s="368"/>
    </row>
    <row r="8" spans="1:8" x14ac:dyDescent="0.2">
      <c r="A8" s="276"/>
      <c r="B8" s="276"/>
      <c r="C8" s="276"/>
      <c r="D8" s="276"/>
      <c r="E8" s="276"/>
      <c r="F8" s="276"/>
      <c r="G8" s="369"/>
    </row>
    <row r="9" spans="1:8" x14ac:dyDescent="0.2">
      <c r="A9" s="276"/>
      <c r="B9" s="276"/>
      <c r="C9" s="276"/>
      <c r="D9" s="276"/>
      <c r="E9"/>
      <c r="F9" s="630"/>
      <c r="G9"/>
    </row>
    <row r="10" spans="1:8" x14ac:dyDescent="0.2">
      <c r="A10" s="276"/>
      <c r="B10" s="276"/>
      <c r="C10" s="276"/>
      <c r="D10" s="276"/>
      <c r="E10"/>
      <c r="F10"/>
      <c r="G10"/>
    </row>
    <row r="11" spans="1:8" x14ac:dyDescent="0.2">
      <c r="A11" s="394">
        <v>1</v>
      </c>
      <c r="B11" s="429" t="s">
        <v>183</v>
      </c>
      <c r="C11" s="429" t="s">
        <v>184</v>
      </c>
      <c r="D11" s="429" t="s">
        <v>185</v>
      </c>
      <c r="E11" s="429" t="s">
        <v>186</v>
      </c>
      <c r="F11" s="429" t="s">
        <v>187</v>
      </c>
      <c r="G11" s="369"/>
    </row>
    <row r="12" spans="1:8" x14ac:dyDescent="0.2">
      <c r="A12" s="394">
        <v>2</v>
      </c>
      <c r="B12" s="394"/>
      <c r="C12" s="394"/>
      <c r="D12" s="394"/>
      <c r="E12" s="394"/>
      <c r="F12" s="394"/>
      <c r="G12" s="394"/>
      <c r="H12" s="198"/>
    </row>
    <row r="13" spans="1:8" x14ac:dyDescent="0.2">
      <c r="A13" s="394">
        <v>3</v>
      </c>
      <c r="B13" s="394" t="s">
        <v>20</v>
      </c>
      <c r="C13" s="394"/>
      <c r="D13" s="394"/>
      <c r="E13" s="394"/>
      <c r="F13" s="429" t="s">
        <v>188</v>
      </c>
      <c r="G13" s="394"/>
      <c r="H13" s="198"/>
    </row>
    <row r="14" spans="1:8" x14ac:dyDescent="0.2">
      <c r="A14" s="394">
        <v>4</v>
      </c>
      <c r="B14" s="394"/>
      <c r="C14" s="394"/>
      <c r="D14" s="394"/>
      <c r="E14" s="394"/>
      <c r="F14" s="429" t="s">
        <v>189</v>
      </c>
      <c r="G14" s="394"/>
      <c r="H14" s="198"/>
    </row>
    <row r="15" spans="1:8" x14ac:dyDescent="0.2">
      <c r="A15" s="394">
        <v>5</v>
      </c>
      <c r="B15" s="430" t="s">
        <v>190</v>
      </c>
      <c r="C15" s="430" t="s">
        <v>191</v>
      </c>
      <c r="D15" s="430" t="s">
        <v>192</v>
      </c>
      <c r="E15" s="430" t="s">
        <v>193</v>
      </c>
      <c r="F15" s="430" t="s">
        <v>194</v>
      </c>
      <c r="G15" s="394"/>
      <c r="H15" s="198"/>
    </row>
    <row r="16" spans="1:8" x14ac:dyDescent="0.2">
      <c r="A16" s="394">
        <v>6</v>
      </c>
      <c r="B16" s="394"/>
      <c r="C16" s="394"/>
      <c r="D16" s="394"/>
      <c r="E16" s="394"/>
      <c r="F16" s="394"/>
      <c r="G16" s="394"/>
      <c r="H16" s="198"/>
    </row>
    <row r="17" spans="1:14" x14ac:dyDescent="0.2">
      <c r="A17" s="394">
        <v>7</v>
      </c>
      <c r="B17" s="173" t="s">
        <v>256</v>
      </c>
      <c r="C17" s="431">
        <f>'[8]New Format'!$C$26</f>
        <v>5097223423</v>
      </c>
      <c r="D17" s="432">
        <f>'[8]New Format'!$D$26</f>
        <v>0.5071</v>
      </c>
      <c r="E17" s="433">
        <f>F17/D17</f>
        <v>5.1863537763754679E-2</v>
      </c>
      <c r="F17" s="434">
        <f>'[8]New Format'!$F$26</f>
        <v>2.6299999999999997E-2</v>
      </c>
      <c r="G17" s="397"/>
      <c r="H17" s="198"/>
      <c r="J17"/>
      <c r="K17"/>
      <c r="L17"/>
      <c r="M17"/>
      <c r="N17"/>
    </row>
    <row r="18" spans="1:14" x14ac:dyDescent="0.2">
      <c r="A18" s="394">
        <v>8</v>
      </c>
      <c r="B18" s="394"/>
      <c r="C18" s="394"/>
      <c r="D18" s="394"/>
      <c r="E18" s="394"/>
      <c r="F18" s="173"/>
      <c r="G18" s="394"/>
      <c r="H18" s="198"/>
      <c r="J18"/>
      <c r="K18"/>
      <c r="L18"/>
      <c r="M18"/>
      <c r="N18"/>
    </row>
    <row r="19" spans="1:14" x14ac:dyDescent="0.2">
      <c r="A19" s="394">
        <v>9</v>
      </c>
      <c r="B19" s="276" t="s">
        <v>195</v>
      </c>
      <c r="C19" s="431">
        <f>'[8]New Format'!$C$28</f>
        <v>4954382583</v>
      </c>
      <c r="D19" s="435">
        <f>'[8]New Format'!$D$28</f>
        <v>0.4929</v>
      </c>
      <c r="E19" s="433">
        <f>'[8]New Format'!$E$28</f>
        <v>9.4E-2</v>
      </c>
      <c r="F19" s="436">
        <f>ROUND(D19*E19,4)</f>
        <v>4.6300000000000001E-2</v>
      </c>
      <c r="G19" s="394"/>
      <c r="H19" s="198"/>
      <c r="J19"/>
      <c r="K19"/>
      <c r="L19"/>
      <c r="M19"/>
      <c r="N19"/>
    </row>
    <row r="20" spans="1:14" x14ac:dyDescent="0.2">
      <c r="A20" s="394">
        <v>10</v>
      </c>
      <c r="B20" s="394"/>
      <c r="C20" s="394"/>
      <c r="D20" s="394"/>
      <c r="E20" s="394"/>
      <c r="F20" s="437"/>
      <c r="G20" s="394"/>
      <c r="H20" s="198"/>
      <c r="J20"/>
      <c r="K20"/>
      <c r="L20"/>
      <c r="M20"/>
      <c r="N20"/>
    </row>
    <row r="21" spans="1:14" x14ac:dyDescent="0.2">
      <c r="A21" s="394">
        <v>11</v>
      </c>
      <c r="B21" s="276" t="s">
        <v>196</v>
      </c>
      <c r="C21" s="438">
        <f>SUM(C17:C20)</f>
        <v>10051606006</v>
      </c>
      <c r="D21" s="439">
        <f>SUM(D17:D20)</f>
        <v>1</v>
      </c>
      <c r="E21" s="440"/>
      <c r="F21" s="441">
        <f>F17+F19</f>
        <v>7.2599999999999998E-2</v>
      </c>
      <c r="G21" s="394"/>
      <c r="H21" s="198"/>
      <c r="J21"/>
      <c r="K21"/>
      <c r="L21"/>
      <c r="M21"/>
      <c r="N21"/>
    </row>
    <row r="22" spans="1:14" x14ac:dyDescent="0.2">
      <c r="A22" s="394">
        <v>12</v>
      </c>
      <c r="B22" s="394"/>
      <c r="C22" s="394"/>
      <c r="D22" s="435"/>
      <c r="E22" s="394"/>
      <c r="F22" s="442"/>
      <c r="G22" s="394"/>
      <c r="H22" s="198"/>
      <c r="J22"/>
      <c r="K22"/>
      <c r="L22"/>
      <c r="M22"/>
      <c r="N22"/>
    </row>
    <row r="23" spans="1:14" x14ac:dyDescent="0.2">
      <c r="A23" s="394">
        <v>13</v>
      </c>
      <c r="B23" s="394"/>
      <c r="C23" s="394"/>
      <c r="D23" s="394"/>
      <c r="E23" s="394"/>
      <c r="F23" s="398"/>
      <c r="G23" s="394"/>
      <c r="H23" s="198"/>
      <c r="J23"/>
      <c r="K23"/>
      <c r="L23"/>
      <c r="M23"/>
      <c r="N23"/>
    </row>
    <row r="24" spans="1:14" x14ac:dyDescent="0.2">
      <c r="A24" s="394">
        <v>14</v>
      </c>
      <c r="B24" s="276" t="s">
        <v>197</v>
      </c>
      <c r="C24" s="276"/>
      <c r="D24" s="394"/>
      <c r="E24" s="394"/>
      <c r="F24" s="398"/>
      <c r="G24" s="394"/>
      <c r="H24" s="198"/>
      <c r="J24"/>
      <c r="K24"/>
      <c r="L24"/>
      <c r="M24"/>
      <c r="N24"/>
    </row>
    <row r="25" spans="1:14" x14ac:dyDescent="0.2">
      <c r="A25" s="369"/>
      <c r="B25" s="394"/>
      <c r="C25" s="394"/>
      <c r="D25" s="394"/>
      <c r="E25" s="394"/>
      <c r="F25" s="398"/>
      <c r="G25" s="394"/>
      <c r="H25" s="198"/>
      <c r="J25"/>
      <c r="K25"/>
      <c r="L25"/>
      <c r="M25"/>
      <c r="N25"/>
    </row>
    <row r="26" spans="1:14" x14ac:dyDescent="0.2">
      <c r="A26" s="369"/>
      <c r="B26" s="394"/>
      <c r="C26" s="394"/>
      <c r="D26" s="394"/>
      <c r="E26" s="394"/>
      <c r="F26" s="398"/>
      <c r="G26" s="394"/>
      <c r="H26" s="198"/>
      <c r="J26"/>
      <c r="K26"/>
      <c r="L26"/>
      <c r="M26"/>
      <c r="N26"/>
    </row>
    <row r="27" spans="1:14" x14ac:dyDescent="0.2">
      <c r="A27" s="369"/>
      <c r="B27" s="394"/>
      <c r="C27" s="399"/>
      <c r="D27" s="394"/>
      <c r="E27" s="394"/>
      <c r="F27" s="394"/>
      <c r="G27" s="394"/>
      <c r="H27" s="198"/>
      <c r="J27"/>
      <c r="K27"/>
      <c r="L27"/>
      <c r="M27"/>
      <c r="N27"/>
    </row>
    <row r="28" spans="1:14" x14ac:dyDescent="0.2">
      <c r="A28" s="369"/>
      <c r="B28" s="394"/>
      <c r="C28" s="399"/>
      <c r="D28" s="394"/>
      <c r="E28" s="394"/>
      <c r="F28" s="394"/>
      <c r="G28" s="394"/>
      <c r="H28" s="198"/>
    </row>
    <row r="29" spans="1:14" x14ac:dyDescent="0.2">
      <c r="A29" s="369"/>
      <c r="B29" s="394"/>
      <c r="C29" s="399"/>
      <c r="D29" s="394"/>
      <c r="E29" s="394"/>
      <c r="F29" s="394"/>
      <c r="G29" s="394"/>
      <c r="H29" s="198"/>
    </row>
    <row r="30" spans="1:14" x14ac:dyDescent="0.2">
      <c r="A30" s="369"/>
      <c r="B30" s="394"/>
      <c r="C30" s="399"/>
      <c r="D30" s="394"/>
      <c r="E30" s="394"/>
      <c r="F30" s="394"/>
      <c r="G30" s="394"/>
    </row>
    <row r="31" spans="1:14" x14ac:dyDescent="0.2">
      <c r="A31" s="369"/>
      <c r="B31" s="394"/>
      <c r="C31" s="399"/>
      <c r="D31" s="394"/>
      <c r="E31" s="394"/>
      <c r="F31" s="394"/>
      <c r="G31" s="394"/>
    </row>
    <row r="32" spans="1:14" x14ac:dyDescent="0.2">
      <c r="A32" s="369"/>
      <c r="B32" s="394"/>
      <c r="C32" s="399"/>
      <c r="D32" s="394"/>
      <c r="E32" s="394"/>
      <c r="F32" s="394"/>
      <c r="G32" s="394"/>
    </row>
    <row r="33" spans="1:7" x14ac:dyDescent="0.2">
      <c r="A33" s="369"/>
      <c r="B33" s="394"/>
      <c r="C33" s="399"/>
      <c r="D33" s="394"/>
      <c r="E33" s="394"/>
      <c r="F33" s="394"/>
      <c r="G33" s="394"/>
    </row>
    <row r="34" spans="1:7" x14ac:dyDescent="0.2">
      <c r="A34" s="369"/>
      <c r="B34" s="394"/>
      <c r="C34" s="399"/>
      <c r="D34" s="394"/>
      <c r="E34" s="394"/>
      <c r="F34" s="394"/>
      <c r="G34" s="394"/>
    </row>
    <row r="35" spans="1:7" x14ac:dyDescent="0.2">
      <c r="B35" s="198"/>
      <c r="C35" s="272"/>
      <c r="D35" s="198"/>
      <c r="E35" s="198"/>
      <c r="F35" s="198"/>
      <c r="G35" s="198"/>
    </row>
    <row r="36" spans="1:7" x14ac:dyDescent="0.2">
      <c r="B36" s="198"/>
      <c r="C36" s="272"/>
      <c r="D36" s="198"/>
      <c r="E36" s="198"/>
      <c r="F36" s="198"/>
      <c r="G36" s="198"/>
    </row>
    <row r="37" spans="1:7" x14ac:dyDescent="0.2">
      <c r="B37" s="198"/>
      <c r="C37" s="272"/>
      <c r="D37" s="198"/>
      <c r="E37" s="198"/>
      <c r="F37" s="198"/>
      <c r="G37" s="198"/>
    </row>
    <row r="38" spans="1:7" x14ac:dyDescent="0.2">
      <c r="B38" s="198"/>
      <c r="C38" s="272"/>
      <c r="D38" s="198"/>
      <c r="E38" s="198"/>
      <c r="F38" s="198"/>
      <c r="G38" s="198"/>
    </row>
    <row r="39" spans="1:7" x14ac:dyDescent="0.2">
      <c r="B39" s="198"/>
      <c r="C39" s="272"/>
      <c r="D39" s="198"/>
      <c r="E39" s="198"/>
      <c r="F39" s="198"/>
      <c r="G39" s="198"/>
    </row>
    <row r="40" spans="1:7" x14ac:dyDescent="0.2">
      <c r="B40" s="198"/>
      <c r="C40" s="272"/>
      <c r="D40" s="198"/>
      <c r="E40" s="198"/>
      <c r="F40" s="198"/>
      <c r="G40" s="198"/>
    </row>
    <row r="41" spans="1:7" x14ac:dyDescent="0.2">
      <c r="B41" s="198"/>
      <c r="C41" s="272"/>
      <c r="D41" s="198"/>
      <c r="E41" s="198"/>
      <c r="F41" s="198"/>
      <c r="G41" s="198"/>
    </row>
    <row r="42" spans="1:7" x14ac:dyDescent="0.2">
      <c r="B42" s="198"/>
      <c r="C42" s="272"/>
      <c r="D42" s="198"/>
      <c r="E42" s="198"/>
      <c r="F42" s="198"/>
      <c r="G42" s="198"/>
    </row>
    <row r="43" spans="1:7" x14ac:dyDescent="0.2">
      <c r="B43" s="198"/>
      <c r="C43" s="272"/>
      <c r="D43" s="198"/>
      <c r="E43" s="198"/>
      <c r="F43" s="198"/>
      <c r="G43" s="198"/>
    </row>
    <row r="44" spans="1:7" x14ac:dyDescent="0.2">
      <c r="B44" s="198"/>
      <c r="C44" s="272"/>
      <c r="D44" s="198"/>
      <c r="E44" s="198"/>
      <c r="F44" s="198"/>
      <c r="G44" s="198"/>
    </row>
    <row r="45" spans="1:7" x14ac:dyDescent="0.2">
      <c r="B45" s="198"/>
      <c r="C45" s="272"/>
      <c r="D45" s="198"/>
      <c r="E45" s="198"/>
      <c r="F45" s="198"/>
      <c r="G45" s="198"/>
    </row>
    <row r="46" spans="1:7" x14ac:dyDescent="0.2">
      <c r="B46" s="198"/>
      <c r="C46" s="272"/>
      <c r="D46" s="198"/>
      <c r="E46" s="198"/>
      <c r="F46" s="198"/>
      <c r="G46" s="198"/>
    </row>
    <row r="47" spans="1:7" x14ac:dyDescent="0.2">
      <c r="B47" s="198"/>
      <c r="C47" s="272"/>
      <c r="D47" s="198"/>
      <c r="E47" s="198"/>
      <c r="F47" s="198"/>
      <c r="G47" s="198"/>
    </row>
    <row r="48" spans="1:7" x14ac:dyDescent="0.2">
      <c r="B48" s="198"/>
      <c r="C48" s="272"/>
      <c r="D48" s="198"/>
      <c r="E48" s="198"/>
      <c r="F48" s="198"/>
      <c r="G48" s="198"/>
    </row>
    <row r="49" spans="2:7" x14ac:dyDescent="0.2">
      <c r="B49" s="198"/>
      <c r="C49" s="272"/>
      <c r="D49" s="198"/>
      <c r="E49" s="198"/>
      <c r="F49" s="198"/>
      <c r="G49" s="198"/>
    </row>
    <row r="50" spans="2:7" x14ac:dyDescent="0.2">
      <c r="B50" s="198"/>
      <c r="C50" s="272"/>
      <c r="D50" s="198"/>
      <c r="E50" s="198"/>
      <c r="F50" s="198"/>
      <c r="G50" s="198"/>
    </row>
  </sheetData>
  <phoneticPr fontId="0" type="noConversion"/>
  <pageMargins left="0.75" right="0.75" top="1" bottom="1" header="0.5" footer="0.5"/>
  <pageSetup orientation="portrait" r:id="rId1"/>
  <headerFooter alignWithMargins="0"/>
  <customProperties>
    <customPr name="_pios_id" r:id="rId2"/>
    <customPr name="EpmWorksheetKeyString_GU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fitToPage="1"/>
  </sheetPr>
  <dimension ref="A1:DR352"/>
  <sheetViews>
    <sheetView zoomScale="85" zoomScaleNormal="85" workbookViewId="0">
      <pane xSplit="1" ySplit="10" topLeftCell="O11" activePane="bottomRight" state="frozen"/>
      <selection activeCell="DC14" sqref="DC14"/>
      <selection pane="topRight" activeCell="DC14" sqref="DC14"/>
      <selection pane="bottomLeft" activeCell="DC14" sqref="DC14"/>
      <selection pane="bottomRight" activeCell="R38" sqref="R38"/>
    </sheetView>
  </sheetViews>
  <sheetFormatPr defaultColWidth="21.1640625" defaultRowHeight="12.75" customHeight="1" x14ac:dyDescent="0.2"/>
  <cols>
    <col min="1" max="1" width="7.1640625" style="190" customWidth="1"/>
    <col min="2" max="2" width="47.6640625" style="190" customWidth="1"/>
    <col min="3" max="6" width="18" style="190" customWidth="1"/>
    <col min="7" max="7" width="6.6640625" style="2" customWidth="1"/>
    <col min="8" max="8" width="60.1640625" style="2" customWidth="1"/>
    <col min="9" max="9" width="23.6640625" style="2" customWidth="1"/>
    <col min="10" max="10" width="21" style="2" bestFit="1" customWidth="1"/>
    <col min="11" max="11" width="19" style="2" bestFit="1" customWidth="1"/>
    <col min="12" max="12" width="6.6640625" style="2" customWidth="1"/>
    <col min="13" max="13" width="83.6640625" style="2" customWidth="1"/>
    <col min="14" max="14" width="20" style="2" customWidth="1"/>
    <col min="15" max="15" width="6.6640625" style="2" customWidth="1"/>
    <col min="16" max="16" width="55" style="2" customWidth="1"/>
    <col min="17" max="17" width="21.5" style="2" customWidth="1"/>
    <col min="18" max="18" width="22.1640625" style="2" customWidth="1"/>
    <col min="19" max="19" width="7.1640625" style="2" customWidth="1"/>
    <col min="20" max="20" width="73.33203125" style="2" bestFit="1" customWidth="1"/>
    <col min="21" max="21" width="37" style="2" bestFit="1" customWidth="1"/>
    <col min="22" max="22" width="18.1640625" style="2" customWidth="1"/>
    <col min="23" max="23" width="7.1640625" style="2" customWidth="1"/>
    <col min="24" max="24" width="73.1640625" style="2" customWidth="1"/>
    <col min="25" max="25" width="5.5" style="2" customWidth="1"/>
    <col min="26" max="27" width="18.1640625" style="2" customWidth="1"/>
    <col min="28" max="28" width="6.6640625" style="2" customWidth="1"/>
    <col min="29" max="29" width="63.1640625" style="2" customWidth="1"/>
    <col min="30" max="30" width="17" style="2" customWidth="1"/>
    <col min="31" max="31" width="18" style="2" customWidth="1"/>
    <col min="32" max="33" width="17" style="2" customWidth="1"/>
    <col min="34" max="34" width="16.6640625" style="2" customWidth="1"/>
    <col min="35" max="35" width="5.6640625" style="144" customWidth="1"/>
    <col min="36" max="36" width="55.1640625" style="144" customWidth="1"/>
    <col min="37" max="39" width="17" style="144" customWidth="1"/>
    <col min="40" max="40" width="6.6640625" style="2" customWidth="1"/>
    <col min="41" max="41" width="40.6640625" style="2" customWidth="1"/>
    <col min="42" max="42" width="14" style="2" customWidth="1"/>
    <col min="43" max="44" width="14" style="413" customWidth="1"/>
    <col min="45" max="45" width="22.6640625" style="42" customWidth="1"/>
    <col min="46" max="46" width="5.6640625" style="144" customWidth="1"/>
    <col min="47" max="47" width="55.1640625" style="144" customWidth="1"/>
    <col min="48" max="50" width="17" style="144" customWidth="1"/>
    <col min="51" max="51" width="5.6640625" style="156" customWidth="1"/>
    <col min="52" max="52" width="36.1640625" style="156" customWidth="1"/>
    <col min="53" max="53" width="16.1640625" style="156" customWidth="1"/>
    <col min="54" max="54" width="18.6640625" style="156" customWidth="1"/>
    <col min="55" max="55" width="6.6640625" style="2" customWidth="1"/>
    <col min="56" max="56" width="52" style="2" customWidth="1"/>
    <col min="57" max="57" width="18.1640625" style="2" customWidth="1"/>
    <col min="58" max="58" width="17.1640625" style="2" customWidth="1"/>
    <col min="59" max="59" width="18.5" style="2" customWidth="1"/>
    <col min="60" max="60" width="6.5" style="144" customWidth="1"/>
    <col min="61" max="61" width="72.33203125" style="144" customWidth="1"/>
    <col min="62" max="64" width="17" style="144" customWidth="1"/>
    <col min="65" max="65" width="6.5" style="144" customWidth="1"/>
    <col min="66" max="66" width="72.33203125" style="144" customWidth="1"/>
    <col min="67" max="67" width="18.6640625" style="144" customWidth="1"/>
    <col min="68" max="70" width="17" style="144" customWidth="1"/>
    <col min="71" max="71" width="6.5" style="144" customWidth="1"/>
    <col min="72" max="72" width="68" style="144" customWidth="1"/>
    <col min="73" max="73" width="5.33203125" style="144" customWidth="1"/>
    <col min="74" max="76" width="17" style="144" customWidth="1"/>
    <col min="77" max="77" width="6.6640625" style="2" customWidth="1"/>
    <col min="78" max="78" width="42.6640625" style="2" customWidth="1"/>
    <col min="79" max="79" width="17.6640625" style="2" customWidth="1"/>
    <col min="80" max="80" width="16.6640625" style="2" customWidth="1"/>
    <col min="81" max="81" width="19.1640625" style="2" customWidth="1"/>
    <col min="82" max="82" width="4.1640625" style="2" customWidth="1"/>
    <col min="83" max="83" width="6.6640625" style="2" customWidth="1"/>
    <col min="84" max="84" width="60.1640625" style="2" customWidth="1"/>
    <col min="85" max="85" width="29.5" style="2" bestFit="1" customWidth="1"/>
    <col min="86" max="89" width="23.6640625" style="2" customWidth="1"/>
    <col min="90" max="90" width="23.6640625" style="2" customWidth="1" collapsed="1"/>
    <col min="91" max="92" width="23.6640625" style="2" customWidth="1"/>
    <col min="93" max="93" width="5.6640625" style="2" bestFit="1" customWidth="1"/>
    <col min="94" max="94" width="60.1640625" style="2" bestFit="1" customWidth="1"/>
    <col min="95" max="97" width="17.5" style="2" customWidth="1"/>
    <col min="98" max="98" width="23.6640625" style="2" customWidth="1"/>
    <col min="99" max="100" width="18.5" style="2" bestFit="1" customWidth="1"/>
    <col min="101" max="101" width="18.5" style="413" customWidth="1"/>
    <col min="102" max="102" width="29" style="413" bestFit="1" customWidth="1"/>
    <col min="103" max="103" width="18.5" style="413" bestFit="1" customWidth="1"/>
    <col min="104" max="104" width="20.5" style="2" bestFit="1" customWidth="1"/>
    <col min="105" max="105" width="6.6640625" style="2" customWidth="1"/>
    <col min="106" max="106" width="60.1640625" style="2" bestFit="1" customWidth="1"/>
    <col min="107" max="107" width="19.6640625" style="2" bestFit="1" customWidth="1"/>
    <col min="108" max="108" width="22" style="2" bestFit="1" customWidth="1"/>
    <col min="109" max="109" width="20.5" style="2" bestFit="1" customWidth="1"/>
    <col min="110" max="110" width="1.5" style="2" customWidth="1"/>
    <col min="111" max="112" width="20.5" bestFit="1" customWidth="1"/>
    <col min="120" max="120" width="62.33203125" bestFit="1" customWidth="1"/>
    <col min="123" max="16384" width="21.1640625" style="2"/>
  </cols>
  <sheetData>
    <row r="1" spans="1:122" customFormat="1" ht="15" customHeight="1" thickBot="1" x14ac:dyDescent="0.25">
      <c r="F1" s="555">
        <f>ROUND(-CH44+F50,0)</f>
        <v>0</v>
      </c>
      <c r="K1" s="555">
        <f>ROUND(-CI44+K44,0)</f>
        <v>0</v>
      </c>
      <c r="N1" s="555">
        <f>ROUND(-CJ44+N32,0)</f>
        <v>0</v>
      </c>
      <c r="R1" s="555">
        <f>ROUND(-CK44+R24,0)</f>
        <v>0</v>
      </c>
      <c r="V1" s="555">
        <f>ROUND(-CL44+V62,0)</f>
        <v>0</v>
      </c>
      <c r="AA1" s="555">
        <f>ROUND(-CM44+AA23,0)</f>
        <v>0</v>
      </c>
      <c r="AH1" s="555">
        <f>ROUND(-$CN$44+AH29,0)</f>
        <v>0</v>
      </c>
      <c r="AM1" s="555">
        <f>ROUND(-$CQ$44+AM21,0)</f>
        <v>0</v>
      </c>
      <c r="AS1" s="555">
        <f>ROUND(-$CR$44+AS26,0)</f>
        <v>0</v>
      </c>
      <c r="AX1" s="555">
        <f>ROUND(-$CS$44+AX20,0)</f>
        <v>0</v>
      </c>
      <c r="BB1" s="555">
        <f>ROUND(-$CT$44+BB15,0)</f>
        <v>0</v>
      </c>
      <c r="BG1" s="555">
        <f>ROUND(-$CU$44+BG20,0)</f>
        <v>0</v>
      </c>
      <c r="BL1" s="555">
        <f>ROUND(-$CV$44+BL19,0)</f>
        <v>0</v>
      </c>
      <c r="BR1" s="555">
        <f>ROUND(-$CW$44+BR29,0)</f>
        <v>0</v>
      </c>
      <c r="BX1" s="555">
        <f>ROUND(-$CX$44+BX23,0)</f>
        <v>0</v>
      </c>
    </row>
    <row r="2" spans="1:122" s="102" customFormat="1" ht="15" customHeight="1" thickTop="1" thickBot="1" x14ac:dyDescent="0.25">
      <c r="A2" s="372"/>
      <c r="B2" s="373"/>
      <c r="C2" s="372"/>
      <c r="D2" s="373"/>
      <c r="E2" s="373"/>
      <c r="F2" s="370" t="str">
        <f>CH11</f>
        <v>Adj 3.01</v>
      </c>
      <c r="G2" s="372"/>
      <c r="H2" s="372"/>
      <c r="I2" s="372"/>
      <c r="J2" s="373"/>
      <c r="K2" s="370" t="str">
        <f>CI11</f>
        <v>Adj 3.02</v>
      </c>
      <c r="N2" s="370" t="str">
        <f>CJ11</f>
        <v>Adj 3.03</v>
      </c>
      <c r="P2" s="374" t="s">
        <v>20</v>
      </c>
      <c r="R2" s="370" t="str">
        <f>CK11</f>
        <v xml:space="preserve"> Adj 3.04</v>
      </c>
      <c r="V2" s="370" t="str">
        <f>CL11</f>
        <v>Adj 3.05</v>
      </c>
      <c r="W2" s="46"/>
      <c r="X2" s="46"/>
      <c r="Y2" s="46"/>
      <c r="Z2" s="46"/>
      <c r="AA2" s="370" t="str">
        <f>CM11</f>
        <v>Adj 3.06</v>
      </c>
      <c r="AC2" s="375"/>
      <c r="AD2" s="375"/>
      <c r="AE2" s="375"/>
      <c r="AF2" s="375"/>
      <c r="AG2" s="375"/>
      <c r="AH2" s="370" t="str">
        <f>CN11</f>
        <v>Adj 3.07</v>
      </c>
      <c r="AI2" s="325"/>
      <c r="AJ2" s="325"/>
      <c r="AK2" s="325"/>
      <c r="AL2" s="325"/>
      <c r="AM2" s="370" t="str">
        <f>CQ11</f>
        <v>Adj 3.08</v>
      </c>
      <c r="AS2" s="370" t="str">
        <f>CR11</f>
        <v>Adj 3.09</v>
      </c>
      <c r="AT2" s="325"/>
      <c r="AU2" s="325"/>
      <c r="AV2" s="325"/>
      <c r="AW2" s="325"/>
      <c r="AX2" s="370" t="str">
        <f>CS11</f>
        <v>Adj 3.10</v>
      </c>
      <c r="AY2" s="376"/>
      <c r="AZ2" s="376"/>
      <c r="BA2" s="376"/>
      <c r="BB2" s="370" t="str">
        <f>CT11</f>
        <v>Adj 3.11</v>
      </c>
      <c r="BE2" s="377"/>
      <c r="BG2" s="370" t="str">
        <f>CU11</f>
        <v>Adj 3.12</v>
      </c>
      <c r="BH2" s="46"/>
      <c r="BI2" s="46"/>
      <c r="BJ2" s="46"/>
      <c r="BK2" s="46"/>
      <c r="BL2" s="370" t="str">
        <f>CV11</f>
        <v>Adj 3.13</v>
      </c>
      <c r="BM2" s="46"/>
      <c r="BN2" s="46"/>
      <c r="BO2" s="46"/>
      <c r="BP2" s="46"/>
      <c r="BQ2" s="46"/>
      <c r="BR2" s="370" t="str">
        <f>CW11</f>
        <v>Adj 3.19</v>
      </c>
      <c r="BS2" s="46"/>
      <c r="BT2" s="46"/>
      <c r="BU2" s="46"/>
      <c r="BV2" s="46"/>
      <c r="BW2" s="46"/>
      <c r="BX2" s="370" t="str">
        <f>CX11</f>
        <v>Adj 3.21</v>
      </c>
      <c r="CC2" s="193" t="s">
        <v>232</v>
      </c>
      <c r="CG2" s="325"/>
      <c r="CN2" s="378" t="s">
        <v>257</v>
      </c>
      <c r="CZ2" s="378" t="s">
        <v>258</v>
      </c>
      <c r="DE2" s="379" t="s">
        <v>259</v>
      </c>
      <c r="DG2"/>
      <c r="DH2"/>
      <c r="DI2"/>
      <c r="DJ2"/>
      <c r="DK2"/>
      <c r="DL2"/>
      <c r="DM2"/>
      <c r="DN2"/>
      <c r="DO2"/>
      <c r="DP2"/>
      <c r="DQ2"/>
      <c r="DR2"/>
    </row>
    <row r="3" spans="1:122" s="30" customFormat="1" ht="15" customHeight="1" x14ac:dyDescent="0.2">
      <c r="A3" s="176"/>
      <c r="B3" s="177"/>
      <c r="C3" s="178"/>
      <c r="D3" s="176"/>
      <c r="E3" s="190"/>
      <c r="F3" s="199"/>
      <c r="G3" s="176"/>
      <c r="H3" s="177"/>
      <c r="I3" s="178"/>
      <c r="J3" s="176"/>
      <c r="K3" s="190"/>
      <c r="AB3" s="83"/>
      <c r="AI3" s="203"/>
      <c r="AJ3" s="203"/>
      <c r="AK3" s="203"/>
      <c r="AL3" s="203"/>
      <c r="AN3" s="200"/>
      <c r="AO3" s="46"/>
      <c r="AP3" s="46"/>
      <c r="AQ3" s="46"/>
      <c r="AR3" s="46"/>
      <c r="AT3" s="203"/>
      <c r="AU3" s="203"/>
      <c r="AV3" s="203"/>
      <c r="AW3" s="203"/>
      <c r="AY3" s="201"/>
      <c r="AZ3" s="201"/>
      <c r="BA3" s="201"/>
      <c r="BE3" s="202"/>
      <c r="BR3" s="555">
        <f>ROUND(-$CW$46+BR17,0)</f>
        <v>0</v>
      </c>
      <c r="BX3" s="555">
        <f>ROUND(-$CX$46+BX16,0)</f>
        <v>0</v>
      </c>
      <c r="BZ3" s="4"/>
      <c r="CA3" s="4"/>
      <c r="CB3" s="4"/>
      <c r="CD3" s="46"/>
      <c r="CE3" s="205" t="str">
        <f>+Inputs!$B$1</f>
        <v>PUGET SOUND ENERGY - GAS</v>
      </c>
      <c r="CF3" s="4"/>
      <c r="CG3" s="105"/>
      <c r="CH3" s="4"/>
      <c r="CI3" s="4"/>
      <c r="CJ3" s="4"/>
      <c r="CK3" s="4"/>
      <c r="CL3" s="4"/>
      <c r="CM3" s="4"/>
      <c r="CN3" s="4"/>
      <c r="CO3" s="205" t="str">
        <f>+Inputs!$B$1</f>
        <v>PUGET SOUND ENERGY - GAS</v>
      </c>
      <c r="CP3" s="4"/>
      <c r="CQ3" s="4"/>
      <c r="CR3" s="4"/>
      <c r="CS3" s="4"/>
      <c r="CT3" s="4"/>
      <c r="CU3" s="4"/>
      <c r="CV3" s="4"/>
      <c r="CW3" s="105"/>
      <c r="CX3" s="105"/>
      <c r="CY3" s="105"/>
      <c r="CZ3" s="4"/>
      <c r="DA3" s="205" t="str">
        <f>+Inputs!$B$1</f>
        <v>PUGET SOUND ENERGY - GAS</v>
      </c>
      <c r="DB3" s="4"/>
      <c r="DC3" s="4"/>
      <c r="DD3" s="4"/>
      <c r="DE3" s="84"/>
      <c r="DG3"/>
      <c r="DH3"/>
      <c r="DI3"/>
      <c r="DJ3"/>
      <c r="DK3"/>
      <c r="DL3"/>
      <c r="DM3"/>
      <c r="DN3"/>
      <c r="DO3"/>
      <c r="DP3"/>
      <c r="DQ3"/>
      <c r="DR3"/>
    </row>
    <row r="4" spans="1:122" s="36" customFormat="1" ht="15" customHeight="1" x14ac:dyDescent="0.2">
      <c r="A4" s="205" t="str">
        <f>+Inputs!$B$1</f>
        <v>PUGET SOUND ENERGY - GAS</v>
      </c>
      <c r="B4" s="280"/>
      <c r="C4" s="280"/>
      <c r="D4" s="280"/>
      <c r="E4" s="280"/>
      <c r="F4" s="280"/>
      <c r="G4" s="205" t="str">
        <f>+Inputs!$B$1</f>
        <v>PUGET SOUND ENERGY - GAS</v>
      </c>
      <c r="H4" s="180"/>
      <c r="I4" s="180"/>
      <c r="J4" s="180"/>
      <c r="K4" s="191"/>
      <c r="L4" s="205" t="str">
        <f>+Inputs!$B$1</f>
        <v>PUGET SOUND ENERGY - GAS</v>
      </c>
      <c r="M4" s="4"/>
      <c r="N4" s="205"/>
      <c r="O4" s="205" t="str">
        <f>+Inputs!$B$1</f>
        <v>PUGET SOUND ENERGY - GAS</v>
      </c>
      <c r="P4" s="4"/>
      <c r="Q4" s="4"/>
      <c r="R4" s="4"/>
      <c r="S4" s="205" t="str">
        <f>+Inputs!$B$1</f>
        <v>PUGET SOUND ENERGY - GAS</v>
      </c>
      <c r="T4" s="4"/>
      <c r="U4" s="4"/>
      <c r="V4" s="204"/>
      <c r="W4" s="205" t="str">
        <f>+Inputs!$B$1</f>
        <v>PUGET SOUND ENERGY - GAS</v>
      </c>
      <c r="X4" s="204"/>
      <c r="Y4" s="204"/>
      <c r="Z4" s="204"/>
      <c r="AA4" s="204"/>
      <c r="AB4" s="205" t="str">
        <f>+Inputs!$B$1</f>
        <v>PUGET SOUND ENERGY - GAS</v>
      </c>
      <c r="AC4" s="4"/>
      <c r="AD4" s="4"/>
      <c r="AE4" s="4"/>
      <c r="AF4" s="4"/>
      <c r="AG4" s="4"/>
      <c r="AH4" s="4"/>
      <c r="AI4" s="205" t="str">
        <f>+Inputs!$B$1</f>
        <v>PUGET SOUND ENERGY - GAS</v>
      </c>
      <c r="AJ4" s="4"/>
      <c r="AK4" s="4"/>
      <c r="AL4" s="4"/>
      <c r="AM4" s="117"/>
      <c r="AN4" s="205" t="str">
        <f>+Inputs!$B$1</f>
        <v>PUGET SOUND ENERGY - GAS</v>
      </c>
      <c r="AO4" s="4"/>
      <c r="AP4" s="4"/>
      <c r="AQ4" s="105"/>
      <c r="AR4" s="105"/>
      <c r="AS4" s="4"/>
      <c r="AT4" s="205" t="str">
        <f>+Inputs!$B$1</f>
        <v>PUGET SOUND ENERGY - GAS</v>
      </c>
      <c r="AU4" s="4"/>
      <c r="AV4" s="4"/>
      <c r="AW4" s="4"/>
      <c r="AX4" s="117"/>
      <c r="AY4" s="205" t="str">
        <f>+Inputs!$B$1</f>
        <v>PUGET SOUND ENERGY - GAS</v>
      </c>
      <c r="AZ4" s="205"/>
      <c r="BA4" s="205"/>
      <c r="BB4" s="205"/>
      <c r="BC4" s="205" t="str">
        <f>+Inputs!$B$1</f>
        <v>PUGET SOUND ENERGY - GAS</v>
      </c>
      <c r="BD4" s="4"/>
      <c r="BE4" s="206"/>
      <c r="BF4" s="4"/>
      <c r="BG4" s="4"/>
      <c r="BH4" s="205" t="str">
        <f>+Inputs!$B$1</f>
        <v>PUGET SOUND ENERGY - GAS</v>
      </c>
      <c r="BI4" s="117"/>
      <c r="BJ4" s="117"/>
      <c r="BK4" s="117"/>
      <c r="BL4" s="117"/>
      <c r="BM4" s="205" t="str">
        <f>+Inputs!$B$1</f>
        <v>PUGET SOUND ENERGY - GAS</v>
      </c>
      <c r="BN4" s="117"/>
      <c r="BO4" s="117"/>
      <c r="BP4" s="117"/>
      <c r="BQ4" s="117"/>
      <c r="BR4" s="117"/>
      <c r="BS4" s="205" t="str">
        <f>+Inputs!$B$1</f>
        <v>PUGET SOUND ENERGY - GAS</v>
      </c>
      <c r="BT4" s="117"/>
      <c r="BU4" s="117"/>
      <c r="BV4" s="117"/>
      <c r="BW4" s="117"/>
      <c r="BX4" s="117"/>
      <c r="BY4" s="205" t="str">
        <f>+Inputs!$B$1</f>
        <v>PUGET SOUND ENERGY - GAS</v>
      </c>
      <c r="BZ4" s="4"/>
      <c r="CA4" s="4"/>
      <c r="CB4" s="4"/>
      <c r="CC4" s="4"/>
      <c r="CD4" s="46"/>
      <c r="CE4" s="29" t="s">
        <v>64</v>
      </c>
      <c r="CF4" s="4"/>
      <c r="CG4" s="105"/>
      <c r="CH4" s="4"/>
      <c r="CI4" s="86"/>
      <c r="CJ4" s="4"/>
      <c r="CK4" s="29"/>
      <c r="CL4" s="29"/>
      <c r="CM4" s="29"/>
      <c r="CN4" s="29"/>
      <c r="CO4" s="29" t="s">
        <v>64</v>
      </c>
      <c r="CP4" s="29"/>
      <c r="CQ4" s="29"/>
      <c r="CR4" s="29"/>
      <c r="CS4" s="29"/>
      <c r="CT4" s="4"/>
      <c r="CU4" s="4"/>
      <c r="CV4" s="4"/>
      <c r="CW4" s="105"/>
      <c r="CX4" s="105"/>
      <c r="CY4" s="105"/>
      <c r="CZ4" s="4"/>
      <c r="DA4" s="29" t="s">
        <v>22</v>
      </c>
      <c r="DB4" s="29"/>
      <c r="DC4" s="29"/>
      <c r="DD4" s="29"/>
      <c r="DE4" s="29"/>
      <c r="DG4"/>
      <c r="DH4"/>
      <c r="DI4"/>
      <c r="DJ4"/>
      <c r="DK4"/>
      <c r="DL4"/>
      <c r="DM4"/>
      <c r="DN4"/>
      <c r="DO4"/>
      <c r="DP4"/>
      <c r="DQ4"/>
      <c r="DR4"/>
    </row>
    <row r="5" spans="1:122" s="288" customFormat="1" ht="15" customHeight="1" x14ac:dyDescent="0.2">
      <c r="A5" s="277" t="s">
        <v>163</v>
      </c>
      <c r="B5" s="278"/>
      <c r="C5" s="277"/>
      <c r="D5" s="278"/>
      <c r="E5" s="279"/>
      <c r="F5" s="280"/>
      <c r="G5" s="277" t="s">
        <v>166</v>
      </c>
      <c r="H5" s="278"/>
      <c r="I5" s="277"/>
      <c r="J5" s="278"/>
      <c r="K5" s="279"/>
      <c r="L5" s="281" t="s">
        <v>57</v>
      </c>
      <c r="M5" s="281"/>
      <c r="N5" s="282"/>
      <c r="O5" s="281" t="s">
        <v>86</v>
      </c>
      <c r="P5" s="281"/>
      <c r="Q5" s="281"/>
      <c r="R5" s="283"/>
      <c r="S5" s="281"/>
      <c r="T5" s="281" t="s">
        <v>164</v>
      </c>
      <c r="U5" s="283"/>
      <c r="V5" s="284"/>
      <c r="W5" s="281" t="s">
        <v>201</v>
      </c>
      <c r="X5" s="284"/>
      <c r="Y5" s="284"/>
      <c r="Z5" s="284"/>
      <c r="AA5" s="284"/>
      <c r="AB5" s="285" t="s">
        <v>77</v>
      </c>
      <c r="AC5" s="281"/>
      <c r="AD5" s="281"/>
      <c r="AE5" s="281"/>
      <c r="AF5" s="281"/>
      <c r="AG5" s="281"/>
      <c r="AH5" s="281"/>
      <c r="AI5" s="281" t="s">
        <v>176</v>
      </c>
      <c r="AJ5" s="281"/>
      <c r="AK5" s="281"/>
      <c r="AL5" s="281"/>
      <c r="AM5" s="283"/>
      <c r="AN5" s="285" t="s">
        <v>78</v>
      </c>
      <c r="AO5" s="283"/>
      <c r="AP5" s="283"/>
      <c r="AQ5" s="283"/>
      <c r="AR5" s="283"/>
      <c r="AS5" s="283"/>
      <c r="AT5" s="281" t="s">
        <v>91</v>
      </c>
      <c r="AU5" s="281"/>
      <c r="AV5" s="281"/>
      <c r="AW5" s="281"/>
      <c r="AX5" s="283"/>
      <c r="AY5" s="286" t="s">
        <v>103</v>
      </c>
      <c r="AZ5" s="280"/>
      <c r="BA5" s="280"/>
      <c r="BB5" s="280"/>
      <c r="BC5" s="281" t="s">
        <v>107</v>
      </c>
      <c r="BD5" s="281"/>
      <c r="BE5" s="287"/>
      <c r="BF5" s="281"/>
      <c r="BG5" s="283"/>
      <c r="BH5" s="281" t="s">
        <v>205</v>
      </c>
      <c r="BI5" s="283"/>
      <c r="BJ5" s="283"/>
      <c r="BK5" s="283"/>
      <c r="BL5" s="283"/>
      <c r="BM5" s="281" t="s">
        <v>346</v>
      </c>
      <c r="BN5" s="283"/>
      <c r="BO5" s="283"/>
      <c r="BP5" s="283"/>
      <c r="BQ5" s="283"/>
      <c r="BR5" s="283"/>
      <c r="BS5" s="281" t="s">
        <v>359</v>
      </c>
      <c r="BT5" s="283"/>
      <c r="BU5" s="283"/>
      <c r="BV5" s="283"/>
      <c r="BW5" s="283"/>
      <c r="BX5" s="283"/>
      <c r="BY5" s="281" t="s">
        <v>21</v>
      </c>
      <c r="BZ5" s="281"/>
      <c r="CA5" s="281"/>
      <c r="CB5" s="281"/>
      <c r="CC5" s="281"/>
      <c r="CD5" s="46"/>
      <c r="CE5" s="278" t="str">
        <f>+Inputs!$B$2</f>
        <v>FOR THE TWELVE MONTHS ENDED DECEMBER 31, 2023</v>
      </c>
      <c r="CF5" s="281"/>
      <c r="CG5" s="105"/>
      <c r="CH5" s="281"/>
      <c r="CI5" s="281"/>
      <c r="CJ5" s="281"/>
      <c r="CK5" s="285"/>
      <c r="CL5" s="285"/>
      <c r="CM5" s="285"/>
      <c r="CN5" s="285"/>
      <c r="CO5" s="278" t="str">
        <f>+Inputs!$B$2</f>
        <v>FOR THE TWELVE MONTHS ENDED DECEMBER 31, 2023</v>
      </c>
      <c r="CP5" s="285"/>
      <c r="CQ5" s="281"/>
      <c r="CR5" s="281"/>
      <c r="CS5" s="281"/>
      <c r="CT5" s="281"/>
      <c r="CU5" s="281"/>
      <c r="CV5" s="281"/>
      <c r="CW5" s="281"/>
      <c r="CX5" s="281"/>
      <c r="CY5" s="281"/>
      <c r="CZ5" s="281"/>
      <c r="DA5" s="278" t="str">
        <f>+Inputs!$B$2</f>
        <v>FOR THE TWELVE MONTHS ENDED DECEMBER 31, 2023</v>
      </c>
      <c r="DB5" s="285"/>
      <c r="DC5" s="285"/>
      <c r="DD5" s="285"/>
      <c r="DE5" s="285"/>
      <c r="DG5"/>
      <c r="DH5"/>
      <c r="DI5"/>
      <c r="DJ5"/>
      <c r="DK5"/>
      <c r="DL5"/>
      <c r="DM5"/>
      <c r="DN5"/>
      <c r="DO5"/>
      <c r="DP5"/>
      <c r="DQ5"/>
      <c r="DR5"/>
    </row>
    <row r="6" spans="1:122" s="36" customFormat="1" ht="15" customHeight="1" x14ac:dyDescent="0.2">
      <c r="A6" s="180" t="str">
        <f>+Inputs!$B$2</f>
        <v>FOR THE TWELVE MONTHS ENDED DECEMBER 31, 2023</v>
      </c>
      <c r="B6" s="180"/>
      <c r="C6" s="179"/>
      <c r="D6" s="180"/>
      <c r="E6" s="191"/>
      <c r="F6" s="207"/>
      <c r="G6" s="180" t="str">
        <f>+Inputs!$B$2</f>
        <v>FOR THE TWELVE MONTHS ENDED DECEMBER 31, 2023</v>
      </c>
      <c r="H6" s="180"/>
      <c r="I6" s="179"/>
      <c r="J6" s="180"/>
      <c r="K6" s="191"/>
      <c r="L6" s="180" t="str">
        <f>+Inputs!$B$2</f>
        <v>FOR THE TWELVE MONTHS ENDED DECEMBER 31, 2023</v>
      </c>
      <c r="M6" s="4"/>
      <c r="N6" s="85"/>
      <c r="O6" s="180" t="str">
        <f>+Inputs!$B$2</f>
        <v>FOR THE TWELVE MONTHS ENDED DECEMBER 31, 2023</v>
      </c>
      <c r="P6" s="4"/>
      <c r="Q6" s="4"/>
      <c r="R6" s="31"/>
      <c r="S6" s="180" t="str">
        <f>+Inputs!$B$2</f>
        <v>FOR THE TWELVE MONTHS ENDED DECEMBER 31, 2023</v>
      </c>
      <c r="T6" s="4"/>
      <c r="U6" s="31"/>
      <c r="V6" s="204"/>
      <c r="W6" s="180" t="str">
        <f>+Inputs!$B$2</f>
        <v>FOR THE TWELVE MONTHS ENDED DECEMBER 31, 2023</v>
      </c>
      <c r="X6" s="204"/>
      <c r="Y6" s="204"/>
      <c r="Z6" s="204"/>
      <c r="AA6" s="204"/>
      <c r="AB6" s="180" t="str">
        <f>+Inputs!$B$2</f>
        <v>FOR THE TWELVE MONTHS ENDED DECEMBER 31, 2023</v>
      </c>
      <c r="AC6" s="4"/>
      <c r="AD6" s="4"/>
      <c r="AE6" s="4"/>
      <c r="AF6" s="4"/>
      <c r="AG6" s="4"/>
      <c r="AH6" s="4"/>
      <c r="AI6" s="180" t="str">
        <f>+Inputs!$B$2</f>
        <v>FOR THE TWELVE MONTHS ENDED DECEMBER 31, 2023</v>
      </c>
      <c r="AJ6" s="4"/>
      <c r="AK6" s="4"/>
      <c r="AL6" s="4"/>
      <c r="AM6" s="31"/>
      <c r="AN6" s="180" t="str">
        <f>+Inputs!$B$2</f>
        <v>FOR THE TWELVE MONTHS ENDED DECEMBER 31, 2023</v>
      </c>
      <c r="AO6" s="31"/>
      <c r="AP6" s="31"/>
      <c r="AQ6" s="31"/>
      <c r="AR6" s="31"/>
      <c r="AS6" s="31"/>
      <c r="AT6" s="180" t="str">
        <f>+Inputs!$B$2</f>
        <v>FOR THE TWELVE MONTHS ENDED DECEMBER 31, 2023</v>
      </c>
      <c r="AU6" s="4"/>
      <c r="AV6" s="4"/>
      <c r="AW6" s="4"/>
      <c r="AX6" s="31"/>
      <c r="AY6" s="180" t="str">
        <f>+Inputs!$B$2</f>
        <v>FOR THE TWELVE MONTHS ENDED DECEMBER 31, 2023</v>
      </c>
      <c r="AZ6" s="205"/>
      <c r="BA6" s="205"/>
      <c r="BB6" s="205"/>
      <c r="BC6" s="180" t="str">
        <f>+Inputs!$B$2</f>
        <v>FOR THE TWELVE MONTHS ENDED DECEMBER 31, 2023</v>
      </c>
      <c r="BD6" s="4"/>
      <c r="BE6" s="206"/>
      <c r="BF6" s="4"/>
      <c r="BG6" s="31"/>
      <c r="BH6" s="180" t="str">
        <f>+Inputs!$B$2</f>
        <v>FOR THE TWELVE MONTHS ENDED DECEMBER 31, 2023</v>
      </c>
      <c r="BI6" s="31"/>
      <c r="BJ6" s="31"/>
      <c r="BK6" s="31"/>
      <c r="BL6" s="31"/>
      <c r="BM6" s="180" t="str">
        <f>+Inputs!$B$2</f>
        <v>FOR THE TWELVE MONTHS ENDED DECEMBER 31, 2023</v>
      </c>
      <c r="BN6" s="31"/>
      <c r="BO6" s="31"/>
      <c r="BP6" s="31"/>
      <c r="BQ6" s="31"/>
      <c r="BR6" s="31"/>
      <c r="BS6" s="180" t="str">
        <f>+Inputs!$B$2</f>
        <v>FOR THE TWELVE MONTHS ENDED DECEMBER 31, 2023</v>
      </c>
      <c r="BT6" s="31"/>
      <c r="BU6" s="31"/>
      <c r="BV6" s="31"/>
      <c r="BW6" s="31"/>
      <c r="BX6" s="31"/>
      <c r="BY6" s="180" t="str">
        <f>+Inputs!$B$2</f>
        <v>FOR THE TWELVE MONTHS ENDED DECEMBER 31, 2023</v>
      </c>
      <c r="BZ6" s="4"/>
      <c r="CA6" s="4"/>
      <c r="CB6" s="4"/>
      <c r="CC6" s="4"/>
      <c r="CD6" s="46"/>
      <c r="CE6" s="179" t="s">
        <v>84</v>
      </c>
      <c r="CF6" s="4"/>
      <c r="CG6" s="105"/>
      <c r="CH6" s="4"/>
      <c r="CI6" s="4"/>
      <c r="CJ6" s="4"/>
      <c r="CK6" s="4"/>
      <c r="CL6" s="105"/>
      <c r="CM6" s="4"/>
      <c r="CN6" s="4"/>
      <c r="CO6" s="179" t="s">
        <v>84</v>
      </c>
      <c r="CP6" s="4"/>
      <c r="CQ6" s="29"/>
      <c r="CR6" s="29"/>
      <c r="CS6" s="29"/>
      <c r="CT6" s="4"/>
      <c r="CU6" s="4"/>
      <c r="CV6" s="4"/>
      <c r="CW6" s="105"/>
      <c r="CX6" s="105"/>
      <c r="CY6" s="105"/>
      <c r="CZ6" s="4"/>
      <c r="DA6" s="179" t="s">
        <v>84</v>
      </c>
      <c r="DB6" s="4"/>
      <c r="DC6" s="4"/>
      <c r="DD6" s="4"/>
      <c r="DE6" s="4"/>
      <c r="DG6"/>
      <c r="DH6"/>
      <c r="DI6"/>
      <c r="DJ6"/>
      <c r="DK6"/>
      <c r="DL6"/>
      <c r="DM6"/>
      <c r="DN6"/>
      <c r="DO6"/>
      <c r="DP6"/>
      <c r="DQ6"/>
      <c r="DR6"/>
    </row>
    <row r="7" spans="1:122" s="30" customFormat="1" ht="15" customHeight="1" x14ac:dyDescent="0.2">
      <c r="A7" s="179" t="s">
        <v>84</v>
      </c>
      <c r="B7" s="180"/>
      <c r="C7" s="179"/>
      <c r="D7" s="179"/>
      <c r="E7" s="191"/>
      <c r="F7" s="31"/>
      <c r="G7" s="179" t="s">
        <v>84</v>
      </c>
      <c r="H7" s="180"/>
      <c r="I7" s="179"/>
      <c r="J7" s="179"/>
      <c r="K7" s="191"/>
      <c r="L7" s="179" t="s">
        <v>84</v>
      </c>
      <c r="M7" s="29"/>
      <c r="N7" s="85"/>
      <c r="O7" s="179" t="s">
        <v>84</v>
      </c>
      <c r="P7" s="4"/>
      <c r="Q7" s="4"/>
      <c r="R7" s="31"/>
      <c r="S7" s="179" t="s">
        <v>84</v>
      </c>
      <c r="T7" s="29"/>
      <c r="U7" s="4"/>
      <c r="V7" s="204"/>
      <c r="W7" s="179" t="s">
        <v>84</v>
      </c>
      <c r="X7" s="204"/>
      <c r="Y7" s="204"/>
      <c r="Z7" s="204"/>
      <c r="AA7" s="204"/>
      <c r="AB7" s="179" t="s">
        <v>84</v>
      </c>
      <c r="AC7" s="4"/>
      <c r="AD7" s="4"/>
      <c r="AE7" s="4"/>
      <c r="AF7" s="4"/>
      <c r="AG7" s="4"/>
      <c r="AH7" s="4"/>
      <c r="AI7" s="179" t="s">
        <v>84</v>
      </c>
      <c r="AJ7" s="4"/>
      <c r="AK7" s="4"/>
      <c r="AL7" s="29"/>
      <c r="AM7" s="31"/>
      <c r="AN7" s="179" t="s">
        <v>84</v>
      </c>
      <c r="AO7" s="4"/>
      <c r="AP7" s="4"/>
      <c r="AQ7" s="105"/>
      <c r="AR7" s="105"/>
      <c r="AS7" s="4"/>
      <c r="AT7" s="179" t="s">
        <v>84</v>
      </c>
      <c r="AU7" s="4"/>
      <c r="AV7" s="4"/>
      <c r="AW7" s="29"/>
      <c r="AX7" s="31"/>
      <c r="AY7" s="179" t="s">
        <v>84</v>
      </c>
      <c r="AZ7" s="205"/>
      <c r="BA7" s="205"/>
      <c r="BB7" s="205"/>
      <c r="BC7" s="179" t="s">
        <v>84</v>
      </c>
      <c r="BD7" s="4"/>
      <c r="BE7" s="206"/>
      <c r="BF7" s="4"/>
      <c r="BG7" s="4"/>
      <c r="BH7" s="179" t="s">
        <v>84</v>
      </c>
      <c r="BI7" s="31"/>
      <c r="BJ7" s="31"/>
      <c r="BK7" s="31"/>
      <c r="BL7" s="31"/>
      <c r="BM7" s="179" t="s">
        <v>84</v>
      </c>
      <c r="BN7" s="31"/>
      <c r="BO7" s="31"/>
      <c r="BP7" s="31"/>
      <c r="BQ7" s="31"/>
      <c r="BR7" s="31"/>
      <c r="BS7" s="179" t="s">
        <v>84</v>
      </c>
      <c r="BT7" s="31"/>
      <c r="BU7" s="31"/>
      <c r="BV7" s="31"/>
      <c r="BW7" s="31"/>
      <c r="BX7" s="31"/>
      <c r="BY7" s="179" t="s">
        <v>84</v>
      </c>
      <c r="BZ7" s="4"/>
      <c r="CA7" s="4"/>
      <c r="CB7" s="4"/>
      <c r="CC7" s="4"/>
      <c r="CD7" s="46"/>
      <c r="CE7" s="87"/>
      <c r="CF7" s="4"/>
      <c r="CG7" s="105" t="s">
        <v>20</v>
      </c>
      <c r="CH7" s="4"/>
      <c r="CI7" s="4"/>
      <c r="CJ7" s="4"/>
      <c r="CK7" s="29"/>
      <c r="CL7" s="29"/>
      <c r="CM7" s="29"/>
      <c r="CN7" s="29"/>
      <c r="CO7" s="29"/>
      <c r="CP7" s="29"/>
      <c r="CQ7" s="4"/>
      <c r="CR7" s="4"/>
      <c r="CS7" s="4"/>
      <c r="CT7" s="4"/>
      <c r="CU7" s="4"/>
      <c r="CV7" s="4"/>
      <c r="CW7" s="105"/>
      <c r="CX7" s="105"/>
      <c r="CY7" s="105"/>
      <c r="CZ7" s="4"/>
      <c r="DB7" s="4"/>
      <c r="DC7" s="4"/>
      <c r="DD7" s="4"/>
      <c r="DE7" s="4"/>
      <c r="DG7"/>
      <c r="DH7"/>
      <c r="DI7"/>
      <c r="DJ7"/>
      <c r="DK7"/>
      <c r="DL7"/>
      <c r="DM7"/>
      <c r="DN7"/>
      <c r="DO7"/>
      <c r="DP7"/>
      <c r="DQ7"/>
      <c r="DR7"/>
    </row>
    <row r="8" spans="1:122" s="30" customFormat="1" ht="15" customHeight="1" x14ac:dyDescent="0.2">
      <c r="A8" s="176"/>
      <c r="B8" s="176"/>
      <c r="C8" s="176"/>
      <c r="D8" s="176"/>
      <c r="E8" s="154"/>
      <c r="F8" s="154"/>
      <c r="G8" s="154"/>
      <c r="H8" s="152"/>
      <c r="I8" s="152"/>
      <c r="J8" s="152"/>
      <c r="K8" s="152"/>
      <c r="M8" s="32"/>
      <c r="N8" s="88"/>
      <c r="P8" s="32"/>
      <c r="Q8" s="28"/>
      <c r="R8" s="28"/>
      <c r="S8" s="129"/>
      <c r="AD8" s="152"/>
      <c r="AE8" s="152"/>
      <c r="AF8" s="152" t="s">
        <v>170</v>
      </c>
      <c r="AG8" s="152"/>
      <c r="AH8" s="152" t="s">
        <v>95</v>
      </c>
      <c r="AI8" s="203"/>
      <c r="AJ8" s="209"/>
      <c r="AK8" s="209"/>
      <c r="AL8" s="203"/>
      <c r="AM8" s="203"/>
      <c r="AT8" s="203"/>
      <c r="AU8" s="209"/>
      <c r="AV8" s="209"/>
      <c r="AW8" s="203"/>
      <c r="AX8" s="203"/>
      <c r="AY8" s="201"/>
      <c r="AZ8" s="201"/>
      <c r="BA8" s="201"/>
      <c r="BB8" s="201"/>
      <c r="BC8" s="208"/>
      <c r="BE8" s="202"/>
      <c r="BH8" s="203"/>
      <c r="BI8" s="203"/>
      <c r="BJ8" s="203"/>
      <c r="BK8" s="203"/>
      <c r="BL8" s="203"/>
      <c r="BM8" s="203"/>
      <c r="BN8" s="203"/>
      <c r="BO8" s="203"/>
      <c r="BP8" s="203"/>
      <c r="BQ8" s="203"/>
      <c r="BR8" s="203"/>
      <c r="BS8" s="203"/>
      <c r="BT8" s="203"/>
      <c r="BU8" s="203"/>
      <c r="BV8" s="203"/>
      <c r="BW8" s="203"/>
      <c r="BX8" s="203"/>
      <c r="CG8" s="63" t="s">
        <v>23</v>
      </c>
      <c r="CH8" s="63"/>
      <c r="CI8" s="63"/>
      <c r="CJ8" s="63"/>
      <c r="CK8" s="63"/>
      <c r="CL8" s="63"/>
      <c r="CM8" s="63"/>
      <c r="CN8" s="63"/>
      <c r="CO8" s="63" t="s">
        <v>23</v>
      </c>
      <c r="CP8" s="89"/>
      <c r="CQ8" s="63"/>
      <c r="CR8" s="63"/>
      <c r="CS8" s="63"/>
      <c r="CT8" s="63"/>
      <c r="CU8" s="63"/>
      <c r="CV8" s="63"/>
      <c r="CW8" s="63"/>
      <c r="CX8" s="63"/>
      <c r="CY8" s="63"/>
      <c r="CZ8" s="63"/>
      <c r="DG8"/>
      <c r="DH8"/>
      <c r="DI8"/>
      <c r="DJ8"/>
      <c r="DK8"/>
      <c r="DL8"/>
      <c r="DM8"/>
      <c r="DN8"/>
      <c r="DO8"/>
      <c r="DP8"/>
      <c r="DQ8"/>
      <c r="DR8"/>
    </row>
    <row r="9" spans="1:122" s="30" customFormat="1" ht="15" customHeight="1" x14ac:dyDescent="0.2">
      <c r="A9" s="154" t="s">
        <v>24</v>
      </c>
      <c r="B9" s="178"/>
      <c r="C9" s="176"/>
      <c r="D9" s="176"/>
      <c r="E9" s="154"/>
      <c r="F9" s="154"/>
      <c r="G9" s="154" t="s">
        <v>24</v>
      </c>
      <c r="H9" s="152"/>
      <c r="I9" s="152"/>
      <c r="J9" s="152"/>
      <c r="K9" s="152"/>
      <c r="L9" s="39" t="s">
        <v>24</v>
      </c>
      <c r="N9" s="88"/>
      <c r="O9" s="39" t="s">
        <v>24</v>
      </c>
      <c r="R9" s="15" t="s">
        <v>20</v>
      </c>
      <c r="S9" s="15" t="s">
        <v>24</v>
      </c>
      <c r="U9" s="129"/>
      <c r="V9" s="210"/>
      <c r="W9" s="15" t="s">
        <v>24</v>
      </c>
      <c r="AA9" s="36"/>
      <c r="AB9" s="39" t="s">
        <v>24</v>
      </c>
      <c r="AC9" s="32"/>
      <c r="AD9" s="152" t="s">
        <v>96</v>
      </c>
      <c r="AE9" s="152" t="s">
        <v>97</v>
      </c>
      <c r="AF9" s="152" t="s">
        <v>171</v>
      </c>
      <c r="AG9" s="152" t="s">
        <v>96</v>
      </c>
      <c r="AH9" s="152" t="s">
        <v>98</v>
      </c>
      <c r="AI9" s="39" t="s">
        <v>24</v>
      </c>
      <c r="AK9" s="385"/>
      <c r="AL9" s="386"/>
      <c r="AM9" s="386"/>
      <c r="AN9" s="39" t="s">
        <v>24</v>
      </c>
      <c r="AT9" s="15" t="s">
        <v>24</v>
      </c>
      <c r="AU9" s="203"/>
      <c r="AV9" s="203"/>
      <c r="AW9" s="203"/>
      <c r="AX9" s="203"/>
      <c r="AY9" s="154" t="s">
        <v>24</v>
      </c>
      <c r="AZ9" s="211"/>
      <c r="BA9" s="211"/>
      <c r="BB9" s="201"/>
      <c r="BC9" s="208" t="s">
        <v>25</v>
      </c>
      <c r="BE9" s="202"/>
      <c r="BF9" s="39"/>
      <c r="BG9" s="39"/>
      <c r="BH9" s="39" t="s">
        <v>24</v>
      </c>
      <c r="BJ9" s="39"/>
      <c r="BK9" s="39"/>
      <c r="BL9" s="39"/>
      <c r="BM9" s="39" t="s">
        <v>24</v>
      </c>
      <c r="BP9" s="39"/>
      <c r="BQ9" s="39"/>
      <c r="BR9" s="39"/>
      <c r="BS9" s="39" t="s">
        <v>24</v>
      </c>
      <c r="BV9" s="39"/>
      <c r="BW9" s="39"/>
      <c r="BX9" s="39"/>
      <c r="BY9" s="15" t="s">
        <v>24</v>
      </c>
      <c r="CG9" s="15" t="s">
        <v>26</v>
      </c>
      <c r="CH9" s="28" t="s">
        <v>138</v>
      </c>
      <c r="CI9" s="28" t="s">
        <v>168</v>
      </c>
      <c r="CJ9" s="28" t="s">
        <v>27</v>
      </c>
      <c r="CK9" s="28" t="s">
        <v>28</v>
      </c>
      <c r="CL9" s="15" t="s">
        <v>159</v>
      </c>
      <c r="CM9" s="15" t="s">
        <v>199</v>
      </c>
      <c r="CN9" s="28" t="s">
        <v>29</v>
      </c>
      <c r="CO9" s="28"/>
      <c r="CP9" s="28"/>
      <c r="CQ9" s="15" t="s">
        <v>174</v>
      </c>
      <c r="CR9" s="15" t="s">
        <v>79</v>
      </c>
      <c r="CS9" s="15" t="s">
        <v>93</v>
      </c>
      <c r="CT9" s="152" t="s">
        <v>105</v>
      </c>
      <c r="CU9" s="15" t="s">
        <v>110</v>
      </c>
      <c r="CV9" s="15" t="s">
        <v>203</v>
      </c>
      <c r="CW9" s="15" t="s">
        <v>347</v>
      </c>
      <c r="CX9" s="15" t="s">
        <v>358</v>
      </c>
      <c r="CY9" s="15" t="s">
        <v>31</v>
      </c>
      <c r="CZ9" s="15" t="s">
        <v>70</v>
      </c>
      <c r="DC9" s="15" t="s">
        <v>30</v>
      </c>
      <c r="DD9" s="15"/>
      <c r="DE9" s="15" t="s">
        <v>34</v>
      </c>
      <c r="DG9"/>
      <c r="DH9"/>
      <c r="DI9"/>
      <c r="DJ9"/>
      <c r="DK9"/>
      <c r="DL9"/>
      <c r="DM9"/>
      <c r="DN9"/>
      <c r="DO9"/>
      <c r="DP9"/>
      <c r="DQ9"/>
      <c r="DR9"/>
    </row>
    <row r="10" spans="1:122" s="30" customFormat="1" ht="15" customHeight="1" x14ac:dyDescent="0.2">
      <c r="A10" s="155" t="s">
        <v>32</v>
      </c>
      <c r="B10" s="212" t="s">
        <v>33</v>
      </c>
      <c r="C10" s="52" t="s">
        <v>30</v>
      </c>
      <c r="D10" s="52" t="s">
        <v>34</v>
      </c>
      <c r="E10" s="371" t="s">
        <v>36</v>
      </c>
      <c r="F10" s="371"/>
      <c r="G10" s="155" t="s">
        <v>32</v>
      </c>
      <c r="H10" s="184" t="s">
        <v>33</v>
      </c>
      <c r="I10" s="184"/>
      <c r="J10" s="185" t="s">
        <v>36</v>
      </c>
      <c r="K10" s="185"/>
      <c r="L10" s="52" t="s">
        <v>32</v>
      </c>
      <c r="M10" s="34" t="s">
        <v>33</v>
      </c>
      <c r="N10" s="90" t="s">
        <v>35</v>
      </c>
      <c r="O10" s="52" t="s">
        <v>32</v>
      </c>
      <c r="P10" s="34" t="s">
        <v>33</v>
      </c>
      <c r="Q10" s="21"/>
      <c r="R10" s="21" t="s">
        <v>35</v>
      </c>
      <c r="S10" s="21" t="s">
        <v>32</v>
      </c>
      <c r="T10" s="213" t="s">
        <v>33</v>
      </c>
      <c r="U10" s="21"/>
      <c r="V10" s="214" t="s">
        <v>36</v>
      </c>
      <c r="W10" s="21" t="s">
        <v>32</v>
      </c>
      <c r="X10" s="213" t="s">
        <v>33</v>
      </c>
      <c r="Y10" s="34"/>
      <c r="Z10" s="266"/>
      <c r="AA10" s="21" t="s">
        <v>35</v>
      </c>
      <c r="AB10" s="52" t="s">
        <v>32</v>
      </c>
      <c r="AC10" s="153" t="s">
        <v>101</v>
      </c>
      <c r="AD10" s="153" t="s">
        <v>98</v>
      </c>
      <c r="AE10" s="153" t="s">
        <v>99</v>
      </c>
      <c r="AF10" s="153" t="s">
        <v>168</v>
      </c>
      <c r="AG10" s="153" t="s">
        <v>99</v>
      </c>
      <c r="AH10" s="153" t="s">
        <v>100</v>
      </c>
      <c r="AI10" s="21" t="s">
        <v>32</v>
      </c>
      <c r="AJ10" s="33" t="s">
        <v>33</v>
      </c>
      <c r="AK10" s="217" t="s">
        <v>30</v>
      </c>
      <c r="AL10" s="219" t="s">
        <v>34</v>
      </c>
      <c r="AM10" s="52" t="s">
        <v>36</v>
      </c>
      <c r="AN10" s="21" t="s">
        <v>32</v>
      </c>
      <c r="AO10" s="213" t="s">
        <v>33</v>
      </c>
      <c r="AP10" s="213"/>
      <c r="AQ10" s="21" t="s">
        <v>85</v>
      </c>
      <c r="AR10" s="21" t="s">
        <v>34</v>
      </c>
      <c r="AS10" s="218" t="s">
        <v>36</v>
      </c>
      <c r="AT10" s="21" t="s">
        <v>32</v>
      </c>
      <c r="AU10" s="213" t="s">
        <v>33</v>
      </c>
      <c r="AV10" s="21" t="s">
        <v>85</v>
      </c>
      <c r="AW10" s="21" t="s">
        <v>34</v>
      </c>
      <c r="AX10" s="218" t="s">
        <v>36</v>
      </c>
      <c r="AY10" s="155" t="s">
        <v>32</v>
      </c>
      <c r="AZ10" s="212" t="s">
        <v>33</v>
      </c>
      <c r="BA10" s="153"/>
      <c r="BB10" s="215" t="s">
        <v>35</v>
      </c>
      <c r="BC10" s="216" t="s">
        <v>32</v>
      </c>
      <c r="BD10" s="34" t="s">
        <v>33</v>
      </c>
      <c r="BE10" s="217" t="s">
        <v>30</v>
      </c>
      <c r="BF10" s="52" t="s">
        <v>198</v>
      </c>
      <c r="BG10" s="52" t="s">
        <v>36</v>
      </c>
      <c r="BH10" s="21" t="s">
        <v>32</v>
      </c>
      <c r="BI10" s="33" t="s">
        <v>33</v>
      </c>
      <c r="BJ10" s="52" t="s">
        <v>30</v>
      </c>
      <c r="BK10" s="52" t="s">
        <v>34</v>
      </c>
      <c r="BL10" s="52" t="s">
        <v>36</v>
      </c>
      <c r="BM10" s="21" t="s">
        <v>32</v>
      </c>
      <c r="BN10" s="33" t="s">
        <v>33</v>
      </c>
      <c r="BO10" s="33"/>
      <c r="BP10" s="52" t="s">
        <v>30</v>
      </c>
      <c r="BQ10" s="52" t="s">
        <v>34</v>
      </c>
      <c r="BR10" s="52" t="s">
        <v>36</v>
      </c>
      <c r="BS10" s="21" t="s">
        <v>32</v>
      </c>
      <c r="BT10" s="33" t="s">
        <v>33</v>
      </c>
      <c r="BU10" s="33"/>
      <c r="BV10" s="52" t="s">
        <v>30</v>
      </c>
      <c r="BW10" s="52" t="s">
        <v>34</v>
      </c>
      <c r="BX10" s="52" t="s">
        <v>36</v>
      </c>
      <c r="BY10" s="21" t="s">
        <v>32</v>
      </c>
      <c r="BZ10" s="34" t="s">
        <v>33</v>
      </c>
      <c r="CA10" s="21" t="s">
        <v>44</v>
      </c>
      <c r="CB10" s="21" t="s">
        <v>45</v>
      </c>
      <c r="CC10" s="21" t="s">
        <v>35</v>
      </c>
      <c r="CD10" s="28"/>
      <c r="CE10" s="15" t="s">
        <v>24</v>
      </c>
      <c r="CF10" s="140"/>
      <c r="CG10" s="15" t="s">
        <v>37</v>
      </c>
      <c r="CH10" s="28" t="s">
        <v>139</v>
      </c>
      <c r="CI10" s="28" t="s">
        <v>167</v>
      </c>
      <c r="CJ10" s="28" t="s">
        <v>39</v>
      </c>
      <c r="CK10" s="28" t="s">
        <v>40</v>
      </c>
      <c r="CL10" s="15" t="s">
        <v>165</v>
      </c>
      <c r="CM10" s="15" t="s">
        <v>200</v>
      </c>
      <c r="CN10" s="28" t="s">
        <v>41</v>
      </c>
      <c r="CO10" s="15" t="s">
        <v>24</v>
      </c>
      <c r="CQ10" s="15" t="s">
        <v>175</v>
      </c>
      <c r="CR10" s="15" t="s">
        <v>80</v>
      </c>
      <c r="CS10" s="15" t="s">
        <v>94</v>
      </c>
      <c r="CT10" s="220" t="s">
        <v>106</v>
      </c>
      <c r="CU10" s="15" t="s">
        <v>111</v>
      </c>
      <c r="CV10" s="15" t="s">
        <v>204</v>
      </c>
      <c r="CW10" s="15" t="s">
        <v>348</v>
      </c>
      <c r="CX10" s="15" t="s">
        <v>357</v>
      </c>
      <c r="CY10" s="15" t="s">
        <v>42</v>
      </c>
      <c r="CZ10" s="15" t="s">
        <v>43</v>
      </c>
      <c r="DA10" s="15" t="s">
        <v>24</v>
      </c>
      <c r="DC10" s="15" t="s">
        <v>43</v>
      </c>
      <c r="DD10" s="15" t="s">
        <v>31</v>
      </c>
      <c r="DE10" s="15" t="s">
        <v>43</v>
      </c>
      <c r="DG10"/>
      <c r="DH10"/>
      <c r="DI10"/>
      <c r="DJ10"/>
      <c r="DK10"/>
      <c r="DL10"/>
      <c r="DM10"/>
      <c r="DN10"/>
      <c r="DO10"/>
      <c r="DP10"/>
      <c r="DQ10"/>
      <c r="DR10"/>
    </row>
    <row r="11" spans="1:122" ht="15" customHeight="1" x14ac:dyDescent="0.2">
      <c r="A11" s="159"/>
      <c r="B11" s="221"/>
      <c r="C11" s="221"/>
      <c r="D11" s="181"/>
      <c r="E11" s="151"/>
      <c r="F11" s="151"/>
      <c r="G11" s="151"/>
      <c r="H11" s="186"/>
      <c r="I11" s="186"/>
      <c r="J11" s="187"/>
      <c r="K11" s="187"/>
      <c r="N11" s="55"/>
      <c r="O11" s="16"/>
      <c r="P11" s="78"/>
      <c r="Q11" s="79" t="s">
        <v>20</v>
      </c>
      <c r="R11" s="56"/>
      <c r="S11" s="16"/>
      <c r="T11" s="222"/>
      <c r="U11" s="223"/>
      <c r="V11" s="224"/>
      <c r="W11" s="224"/>
      <c r="X11" s="224"/>
      <c r="Y11" s="224"/>
      <c r="Z11" s="224"/>
      <c r="AA11" s="224"/>
      <c r="AD11" s="405" t="s">
        <v>246</v>
      </c>
      <c r="AE11" s="405" t="s">
        <v>247</v>
      </c>
      <c r="AF11" s="405" t="s">
        <v>247</v>
      </c>
      <c r="AG11" s="405" t="s">
        <v>247</v>
      </c>
      <c r="AI11" s="2"/>
      <c r="AJ11" s="2"/>
      <c r="AK11" s="2"/>
      <c r="AL11" s="2"/>
      <c r="AM11" s="2"/>
      <c r="AS11" s="2"/>
      <c r="AT11" s="17"/>
      <c r="AU11" s="17"/>
      <c r="AV11" s="17"/>
      <c r="AW11" s="17"/>
      <c r="AX11" s="17"/>
      <c r="BC11" s="53"/>
      <c r="BD11" s="54"/>
      <c r="BE11" s="19"/>
      <c r="BH11" s="2"/>
      <c r="BI11" s="182"/>
      <c r="BJ11" s="182"/>
      <c r="BK11" s="182"/>
      <c r="BL11" s="182"/>
      <c r="BM11" s="413"/>
      <c r="BN11" s="341"/>
      <c r="BO11" s="341"/>
      <c r="BP11" s="341"/>
      <c r="BQ11" s="341"/>
      <c r="BR11" s="341"/>
      <c r="BS11" s="413"/>
      <c r="BT11" s="341"/>
      <c r="BU11" s="341"/>
      <c r="BV11" s="341"/>
      <c r="BW11" s="341"/>
      <c r="BX11" s="341"/>
      <c r="CE11" s="15" t="s">
        <v>32</v>
      </c>
      <c r="CF11" s="102"/>
      <c r="CG11" s="513" t="s">
        <v>351</v>
      </c>
      <c r="CH11" s="194" t="s">
        <v>219</v>
      </c>
      <c r="CI11" s="194" t="s">
        <v>220</v>
      </c>
      <c r="CJ11" s="194" t="s">
        <v>221</v>
      </c>
      <c r="CK11" s="194" t="s">
        <v>222</v>
      </c>
      <c r="CL11" s="194" t="s">
        <v>223</v>
      </c>
      <c r="CM11" s="194" t="s">
        <v>224</v>
      </c>
      <c r="CN11" s="194" t="s">
        <v>225</v>
      </c>
      <c r="CO11" s="15" t="s">
        <v>32</v>
      </c>
      <c r="CP11" s="30"/>
      <c r="CQ11" s="194" t="s">
        <v>226</v>
      </c>
      <c r="CR11" s="194" t="s">
        <v>227</v>
      </c>
      <c r="CS11" s="194" t="s">
        <v>228</v>
      </c>
      <c r="CT11" s="194" t="s">
        <v>229</v>
      </c>
      <c r="CU11" s="194" t="s">
        <v>230</v>
      </c>
      <c r="CV11" s="194" t="s">
        <v>231</v>
      </c>
      <c r="CW11" s="194" t="s">
        <v>291</v>
      </c>
      <c r="CX11" s="194" t="s">
        <v>292</v>
      </c>
      <c r="CY11" s="194"/>
      <c r="CZ11" s="28" t="s">
        <v>37</v>
      </c>
      <c r="DA11" s="21" t="s">
        <v>32</v>
      </c>
      <c r="DB11" s="91"/>
      <c r="DC11" s="21" t="s">
        <v>37</v>
      </c>
      <c r="DD11" s="21" t="s">
        <v>42</v>
      </c>
      <c r="DE11" s="21" t="s">
        <v>37</v>
      </c>
    </row>
    <row r="12" spans="1:122" ht="15" customHeight="1" x14ac:dyDescent="0.2">
      <c r="A12" s="16">
        <v>1</v>
      </c>
      <c r="B12" s="158" t="s">
        <v>128</v>
      </c>
      <c r="C12" s="160"/>
      <c r="D12" s="160"/>
      <c r="E12" s="156"/>
      <c r="F12" s="151"/>
      <c r="G12" s="53">
        <f>ROW()</f>
        <v>12</v>
      </c>
      <c r="H12" s="548" t="s">
        <v>140</v>
      </c>
      <c r="I12" s="156"/>
      <c r="J12" s="156"/>
      <c r="K12" s="156"/>
      <c r="L12" s="106">
        <v>1</v>
      </c>
      <c r="M12" s="92" t="s">
        <v>47</v>
      </c>
      <c r="N12" s="414"/>
      <c r="O12" s="16">
        <v>1</v>
      </c>
      <c r="P12" s="78" t="s">
        <v>62</v>
      </c>
      <c r="Q12" s="362">
        <f>DE46</f>
        <v>2920839628.252717</v>
      </c>
      <c r="R12" s="18"/>
      <c r="S12" s="53">
        <v>1</v>
      </c>
      <c r="T12" s="552" t="s">
        <v>145</v>
      </c>
      <c r="U12" s="222"/>
      <c r="V12" s="222"/>
      <c r="W12" s="16">
        <v>1</v>
      </c>
      <c r="X12" s="203" t="s">
        <v>202</v>
      </c>
      <c r="Y12" s="267"/>
      <c r="Z12" s="95"/>
      <c r="AA12"/>
      <c r="AB12" s="35" t="s">
        <v>46</v>
      </c>
      <c r="AC12" s="227" t="str">
        <f>'[9]Lead Sheet'!B14</f>
        <v>12 ME 12/01/2019 AND 8/31/2019</v>
      </c>
      <c r="AD12" s="572">
        <f>'[9]Lead Sheet'!C14</f>
        <v>2799841.3412500005</v>
      </c>
      <c r="AE12" s="572">
        <f>'[9]Lead Sheet'!D14</f>
        <v>818021856.11000013</v>
      </c>
      <c r="AF12" s="572">
        <f>'[9]Lead Sheet'!E14</f>
        <v>16532125.48</v>
      </c>
      <c r="AG12" s="572">
        <f>'[9]Lead Sheet'!F14</f>
        <v>801489730.63000011</v>
      </c>
      <c r="AH12" s="347">
        <f>ROUND(AD12/AG12,6)</f>
        <v>3.493E-3</v>
      </c>
      <c r="AI12" s="16">
        <v>1</v>
      </c>
      <c r="AJ12" s="226" t="s">
        <v>322</v>
      </c>
      <c r="AK12" s="228"/>
      <c r="AL12" s="228"/>
      <c r="AM12" s="25"/>
      <c r="AN12" s="16">
        <v>1</v>
      </c>
      <c r="AO12" s="226" t="s">
        <v>71</v>
      </c>
      <c r="AP12" s="227"/>
      <c r="AQ12" s="227"/>
      <c r="AR12" s="227"/>
      <c r="AS12" s="12"/>
      <c r="AT12" s="16">
        <v>1</v>
      </c>
      <c r="AU12" s="17" t="s">
        <v>92</v>
      </c>
      <c r="AV12" s="316">
        <f>'[10] Gas'!$C$12</f>
        <v>92621.516711334654</v>
      </c>
      <c r="AW12" s="316">
        <f>'[10] Gas'!$D$12</f>
        <v>85479.130465837981</v>
      </c>
      <c r="AX12" s="316">
        <f>+AW12-AV12</f>
        <v>-7142.3862454966729</v>
      </c>
      <c r="AY12" s="16">
        <v>1</v>
      </c>
      <c r="AZ12" s="158" t="s">
        <v>104</v>
      </c>
      <c r="BA12" s="158"/>
      <c r="BB12" s="137">
        <f>'[11]3.11G'!$D$11</f>
        <v>22094.347742433434</v>
      </c>
      <c r="BC12" s="53">
        <v>1</v>
      </c>
      <c r="BD12" s="160" t="s">
        <v>63</v>
      </c>
      <c r="BE12" s="337">
        <f>'[12]Lead G'!$C$14</f>
        <v>33379.064878710997</v>
      </c>
      <c r="BF12" s="337">
        <f>'[12]Lead G'!$D$14</f>
        <v>2276561.0696423417</v>
      </c>
      <c r="BG12" s="130">
        <f>BF12-BE12</f>
        <v>2243182.0047636307</v>
      </c>
      <c r="BH12" s="16">
        <v>1</v>
      </c>
      <c r="BI12" s="130" t="s">
        <v>206</v>
      </c>
      <c r="BJ12" s="327">
        <f>'[13]Lead G'!$C$13</f>
        <v>165000</v>
      </c>
      <c r="BK12" s="327">
        <f>'[13]Lead G'!$D$13</f>
        <v>-13333.333333333334</v>
      </c>
      <c r="BL12" s="328">
        <f>BK12-BJ12</f>
        <v>-178333.33333333334</v>
      </c>
      <c r="BM12" s="106">
        <v>1</v>
      </c>
      <c r="BN12" s="225"/>
      <c r="BO12" s="225"/>
      <c r="BP12" s="313"/>
      <c r="BQ12" s="313"/>
      <c r="BR12" s="313"/>
      <c r="BS12" s="106">
        <v>1</v>
      </c>
      <c r="BT12" s="225" t="s">
        <v>360</v>
      </c>
      <c r="BU12" s="225"/>
      <c r="BV12" s="413"/>
      <c r="BW12" s="341"/>
      <c r="BX12" s="341"/>
      <c r="BY12" s="16">
        <v>1</v>
      </c>
      <c r="BZ12" s="160" t="s">
        <v>77</v>
      </c>
      <c r="CC12" s="355">
        <f>'[14]4.01 G'!$E$13</f>
        <v>2.7460000000000002E-3</v>
      </c>
      <c r="CD12" s="229"/>
      <c r="CE12" s="3" t="s">
        <v>48</v>
      </c>
      <c r="CF12" s="3"/>
      <c r="CG12" s="230"/>
      <c r="CH12" s="3"/>
      <c r="CI12" s="3"/>
      <c r="CJ12" s="3"/>
      <c r="CK12" s="3"/>
      <c r="CL12" s="3"/>
      <c r="CM12" s="3"/>
      <c r="CN12" s="3"/>
      <c r="CO12" s="3"/>
      <c r="CP12" s="3"/>
      <c r="CQ12" s="3"/>
      <c r="CR12" s="3"/>
      <c r="CS12" s="3"/>
      <c r="CT12" s="3"/>
      <c r="CU12" s="3"/>
      <c r="CV12" s="3"/>
      <c r="CW12" s="3"/>
      <c r="CX12" s="3"/>
      <c r="CY12" s="3"/>
      <c r="CZ12" s="3"/>
    </row>
    <row r="13" spans="1:122" ht="15" customHeight="1" x14ac:dyDescent="0.2">
      <c r="A13" s="16">
        <f t="shared" ref="A13:A63" si="0">+A12+1</f>
        <v>2</v>
      </c>
      <c r="B13" s="156"/>
      <c r="C13" s="231" t="s">
        <v>30</v>
      </c>
      <c r="D13" s="232" t="s">
        <v>129</v>
      </c>
      <c r="E13" s="233" t="s">
        <v>130</v>
      </c>
      <c r="F13" s="151"/>
      <c r="G13" s="53">
        <f>ROW()</f>
        <v>13</v>
      </c>
      <c r="H13" s="269"/>
      <c r="I13" s="188"/>
      <c r="J13" s="367"/>
      <c r="K13" s="366"/>
      <c r="L13" s="106">
        <f>L12+1</f>
        <v>2</v>
      </c>
      <c r="M13" s="17"/>
      <c r="N13" s="415">
        <f>'[15]Lead G'!$C$13</f>
        <v>177421957.62635398</v>
      </c>
      <c r="O13" s="16">
        <f t="shared" ref="O13:O24" si="1">+O12+1</f>
        <v>2</v>
      </c>
      <c r="P13" s="381"/>
      <c r="Q13" s="322"/>
      <c r="R13" s="18" t="s">
        <v>20</v>
      </c>
      <c r="S13" s="53">
        <f>S12+1</f>
        <v>2</v>
      </c>
      <c r="T13" s="548" t="s">
        <v>140</v>
      </c>
      <c r="U13" s="364"/>
      <c r="V13" s="364"/>
      <c r="W13" s="16">
        <f t="shared" ref="W13:W24" si="2">+W12+1</f>
        <v>2</v>
      </c>
      <c r="X13" s="17"/>
      <c r="Y13" s="267"/>
      <c r="Z13" s="95"/>
      <c r="AA13"/>
      <c r="AB13" s="35">
        <f t="shared" ref="AB13:AB29" si="3">1+AB12</f>
        <v>2</v>
      </c>
      <c r="AC13" s="227" t="str">
        <f>'[9]Lead Sheet'!B15</f>
        <v>12 ME 12/01/2020 AND 8/31/2020</v>
      </c>
      <c r="AD13" s="572">
        <f>'[9]Lead Sheet'!C15</f>
        <v>2284939.7383418316</v>
      </c>
      <c r="AE13" s="572">
        <f>'[9]Lead Sheet'!D15</f>
        <v>969590918.08999991</v>
      </c>
      <c r="AF13" s="572">
        <f>'[9]Lead Sheet'!E15</f>
        <v>17618700.510000002</v>
      </c>
      <c r="AG13" s="572">
        <f>'[9]Lead Sheet'!F15</f>
        <v>951972217.57999992</v>
      </c>
      <c r="AH13" s="347">
        <f>ROUND(AD13/AG13,6)</f>
        <v>2.3999999999999998E-3</v>
      </c>
      <c r="AI13" s="16">
        <f t="shared" ref="AI13:AI21" si="4">AI12+1</f>
        <v>2</v>
      </c>
      <c r="AJ13" s="261" t="s">
        <v>245</v>
      </c>
      <c r="AK13" s="228">
        <f>'[16] Gas'!$C$12</f>
        <v>4414520.5743873119</v>
      </c>
      <c r="AL13" s="337">
        <f>'[16] Gas'!$D$12</f>
        <v>2972978.701277527</v>
      </c>
      <c r="AM13" s="332">
        <f>AL13-AK13</f>
        <v>-1441541.8731097849</v>
      </c>
      <c r="AN13" s="16">
        <v>2</v>
      </c>
      <c r="AO13" s="47" t="s">
        <v>72</v>
      </c>
      <c r="AP13" s="47"/>
      <c r="AQ13" s="573">
        <f>'[17]Lead G'!$C$12</f>
        <v>53454381.759300008</v>
      </c>
      <c r="AR13" s="573">
        <f>'[17]Lead G'!$D$12</f>
        <v>52356805.214644007</v>
      </c>
      <c r="AS13" s="573">
        <f>+AR13-AQ13</f>
        <v>-1097576.544656001</v>
      </c>
      <c r="AT13" s="16">
        <f t="shared" ref="AT13:AT20" si="5">AT12+1</f>
        <v>2</v>
      </c>
      <c r="AU13" s="17"/>
      <c r="AV13" s="317"/>
      <c r="AW13" s="317"/>
      <c r="AX13" s="79"/>
      <c r="AY13" s="16">
        <f>AY12+1</f>
        <v>2</v>
      </c>
      <c r="AZ13" s="234"/>
      <c r="BA13" s="234"/>
      <c r="BB13" s="25"/>
      <c r="BC13" s="53">
        <f t="shared" ref="BC13:BC20" si="6">BC12+1</f>
        <v>2</v>
      </c>
      <c r="BD13" s="160"/>
      <c r="BE13" s="338"/>
      <c r="BF13" s="338"/>
      <c r="BG13" s="143"/>
      <c r="BH13" s="16">
        <f t="shared" ref="BH13:BH19" si="7">BH12+1</f>
        <v>2</v>
      </c>
      <c r="BI13" s="130" t="s">
        <v>207</v>
      </c>
      <c r="BJ13" s="329">
        <f>'[13]Lead G'!$C$14</f>
        <v>140607.05951806137</v>
      </c>
      <c r="BK13" s="329">
        <f>'[13]Lead G'!$D$14</f>
        <v>330014.94330002397</v>
      </c>
      <c r="BL13" s="329">
        <f>BK13-BJ13</f>
        <v>189407.88378196259</v>
      </c>
      <c r="BM13" s="106">
        <f t="shared" ref="BM13:BM29" si="8">BM12+1</f>
        <v>2</v>
      </c>
      <c r="BN13" s="225" t="s">
        <v>293</v>
      </c>
      <c r="BO13" s="225"/>
      <c r="BP13" s="413"/>
      <c r="BQ13" s="341"/>
      <c r="BR13" s="341"/>
      <c r="BS13" s="106">
        <f t="shared" ref="BS13:BS17" si="9">BS12+1</f>
        <v>2</v>
      </c>
      <c r="BT13" s="456" t="s">
        <v>361</v>
      </c>
      <c r="BU13" s="456"/>
      <c r="BV13" s="313">
        <f>+[18]LEAD!D15</f>
        <v>36942846.152500004</v>
      </c>
      <c r="BW13" s="313">
        <f>+[18]LEAD!E15</f>
        <v>0</v>
      </c>
      <c r="BX13" s="313">
        <f>BW13-BV13</f>
        <v>-36942846.152500004</v>
      </c>
      <c r="BY13" s="16">
        <f t="shared" ref="BS13:BY20" si="10">+BY12+1</f>
        <v>2</v>
      </c>
      <c r="BZ13" s="160" t="s">
        <v>151</v>
      </c>
      <c r="CC13" s="235">
        <f>'[14]4.01 G'!$E$14</f>
        <v>4.0000000000000001E-3</v>
      </c>
      <c r="CD13" s="236"/>
      <c r="CE13" s="16">
        <v>1</v>
      </c>
      <c r="CF13" s="17" t="s">
        <v>49</v>
      </c>
      <c r="CG13" s="425" t="s">
        <v>20</v>
      </c>
      <c r="CH13" s="22"/>
      <c r="CI13" s="22"/>
      <c r="CJ13" s="22"/>
      <c r="CK13" s="22"/>
      <c r="CL13" s="22"/>
      <c r="CM13" s="22"/>
      <c r="CO13" s="16">
        <v>1</v>
      </c>
      <c r="CP13" s="17" t="s">
        <v>49</v>
      </c>
      <c r="CQ13" s="16"/>
      <c r="CR13" s="22"/>
      <c r="CS13" s="16"/>
      <c r="CU13" s="16"/>
      <c r="CV13" s="16"/>
      <c r="CW13" s="106"/>
      <c r="CX13" s="106"/>
      <c r="CY13" s="106"/>
      <c r="CZ13" s="166"/>
      <c r="DA13" s="16">
        <v>1</v>
      </c>
      <c r="DB13" s="54" t="s">
        <v>0</v>
      </c>
      <c r="DC13" s="22"/>
    </row>
    <row r="14" spans="1:122" ht="15" customHeight="1" x14ac:dyDescent="0.2">
      <c r="A14" s="16">
        <f t="shared" si="0"/>
        <v>3</v>
      </c>
      <c r="B14" s="156"/>
      <c r="C14" s="237" t="s">
        <v>130</v>
      </c>
      <c r="D14" s="238" t="s">
        <v>130</v>
      </c>
      <c r="E14" s="239" t="s">
        <v>131</v>
      </c>
      <c r="F14" s="151"/>
      <c r="G14" s="53">
        <f>ROW()</f>
        <v>14</v>
      </c>
      <c r="H14" s="550" t="s">
        <v>323</v>
      </c>
      <c r="I14" s="119"/>
      <c r="J14" s="66">
        <f>'[19]3.02G'!$D$14</f>
        <v>839655.88</v>
      </c>
      <c r="K14" s="91"/>
      <c r="L14" s="106">
        <f t="shared" ref="L14:L32" si="11">L13+1</f>
        <v>3</v>
      </c>
      <c r="M14" s="17" t="s">
        <v>267</v>
      </c>
      <c r="N14" s="416"/>
      <c r="O14" s="16">
        <f t="shared" si="1"/>
        <v>3</v>
      </c>
      <c r="P14" s="2" t="s">
        <v>169</v>
      </c>
      <c r="Q14" s="324">
        <f>SUM(Q12:Q13)</f>
        <v>2920839628.252717</v>
      </c>
      <c r="S14" s="53">
        <f t="shared" ref="S14:S61" si="12">S13+1</f>
        <v>3</v>
      </c>
      <c r="T14" s="365" t="s">
        <v>146</v>
      </c>
      <c r="U14" s="364"/>
      <c r="V14" s="341">
        <f>'[20]Lead 3.05 '!D14</f>
        <v>3320072.59</v>
      </c>
      <c r="W14" s="16">
        <f t="shared" si="2"/>
        <v>3</v>
      </c>
      <c r="X14" s="569" t="s">
        <v>367</v>
      </c>
      <c r="Y14" s="267"/>
      <c r="Z14" s="95">
        <f>'[21]Lead G'!$D$15</f>
        <v>2689000</v>
      </c>
      <c r="AA14" s="36"/>
      <c r="AB14" s="35">
        <f t="shared" si="3"/>
        <v>3</v>
      </c>
      <c r="AC14" s="227" t="str">
        <f>'[9]Lead Sheet'!B16</f>
        <v>12 ME 12/01/2022 AND 8/31/2022</v>
      </c>
      <c r="AD14" s="572">
        <f>'[9]Lead Sheet'!C16</f>
        <v>2641960.2282890007</v>
      </c>
      <c r="AE14" s="572">
        <f>'[9]Lead Sheet'!D16</f>
        <v>1141789837.8799999</v>
      </c>
      <c r="AF14" s="572">
        <f>'[9]Lead Sheet'!E16</f>
        <v>15232684.039999999</v>
      </c>
      <c r="AG14" s="572">
        <f>'[9]Lead Sheet'!F16</f>
        <v>1126557153.8399999</v>
      </c>
      <c r="AH14" s="347">
        <f>ROUND(AD14/AG14,6)</f>
        <v>2.3449999999999999E-3</v>
      </c>
      <c r="AI14" s="16">
        <f t="shared" si="4"/>
        <v>3</v>
      </c>
      <c r="AJ14" s="42"/>
      <c r="AK14" s="2"/>
      <c r="AL14" s="2"/>
      <c r="AM14" s="337"/>
      <c r="AN14" s="16">
        <v>3</v>
      </c>
      <c r="AO14" s="240" t="s">
        <v>73</v>
      </c>
      <c r="AP14" s="240"/>
      <c r="AQ14" s="312"/>
      <c r="AR14" s="312"/>
      <c r="AS14" s="312">
        <f>SUM(AS13)</f>
        <v>-1097576.544656001</v>
      </c>
      <c r="AT14" s="16">
        <f t="shared" si="5"/>
        <v>3</v>
      </c>
      <c r="AU14" s="17" t="s">
        <v>53</v>
      </c>
      <c r="AV14" s="318">
        <f>SUM(AV12:AV13)</f>
        <v>92621.516711334654</v>
      </c>
      <c r="AW14" s="318">
        <f>SUM(AW12:AW13)</f>
        <v>85479.130465837981</v>
      </c>
      <c r="AX14" s="319">
        <f>SUM(AX12:AX13)</f>
        <v>-7142.3862454966729</v>
      </c>
      <c r="AY14" s="16">
        <f>AY13+1</f>
        <v>3</v>
      </c>
      <c r="BB14" s="44"/>
      <c r="BC14" s="53">
        <f t="shared" si="6"/>
        <v>3</v>
      </c>
      <c r="BD14" s="160"/>
      <c r="BE14" s="339"/>
      <c r="BF14" s="339"/>
      <c r="BG14" s="339"/>
      <c r="BH14" s="16">
        <f t="shared" si="7"/>
        <v>3</v>
      </c>
      <c r="BI14" s="130" t="s">
        <v>208</v>
      </c>
      <c r="BJ14" s="330">
        <f>SUM(BJ12:BJ13)</f>
        <v>305607.05951806135</v>
      </c>
      <c r="BK14" s="330">
        <f>SUM(BK12:BK13)</f>
        <v>316681.60996669065</v>
      </c>
      <c r="BL14" s="330">
        <f>SUM(BL12:BL13)</f>
        <v>11074.550448629248</v>
      </c>
      <c r="BM14" s="106">
        <f t="shared" si="8"/>
        <v>3</v>
      </c>
      <c r="BN14" s="456" t="s">
        <v>294</v>
      </c>
      <c r="BO14" s="456"/>
      <c r="BP14" s="313">
        <f>+[22]Gas!D14</f>
        <v>114495478.68928115</v>
      </c>
      <c r="BQ14" s="313">
        <f>+[22]Gas!E14</f>
        <v>40777021.041573584</v>
      </c>
      <c r="BR14" s="313">
        <f>BQ14-BP14</f>
        <v>-73718457.647707567</v>
      </c>
      <c r="BS14" s="106">
        <f t="shared" si="9"/>
        <v>3</v>
      </c>
      <c r="BT14" s="456" t="s">
        <v>362</v>
      </c>
      <c r="BU14" s="456"/>
      <c r="BV14" s="143">
        <f>+[18]LEAD!D16</f>
        <v>-5365134.7412839206</v>
      </c>
      <c r="BW14" s="143">
        <f>+[18]LEAD!E16</f>
        <v>0</v>
      </c>
      <c r="BX14" s="143">
        <f>BW14-BV14</f>
        <v>5365134.7412839206</v>
      </c>
      <c r="BY14" s="16">
        <f t="shared" si="10"/>
        <v>3</v>
      </c>
      <c r="BZ14" s="160" t="s">
        <v>161</v>
      </c>
      <c r="CB14" s="412">
        <f>'[14]4.01 G'!$D$15</f>
        <v>3.8519999999999999E-2</v>
      </c>
      <c r="CC14" s="402">
        <f>ROUND(CB14-(CB14*CC12),6)</f>
        <v>3.8413999999999997E-2</v>
      </c>
      <c r="CD14" s="236"/>
      <c r="CE14" s="16">
        <f t="shared" ref="CE14:CE17" si="13">+CE13+1</f>
        <v>2</v>
      </c>
      <c r="CF14" s="17" t="s">
        <v>1</v>
      </c>
      <c r="CG14" s="337">
        <f>+'[23]Allocated (CBR)'!C9</f>
        <v>1289270501.5699999</v>
      </c>
      <c r="CH14" s="24">
        <f>+F35</f>
        <v>-42520.890980843149</v>
      </c>
      <c r="CI14" s="24">
        <f>K15</f>
        <v>839655.88</v>
      </c>
      <c r="CJ14" s="24">
        <v>0</v>
      </c>
      <c r="CK14" s="24">
        <v>0</v>
      </c>
      <c r="CL14" s="337">
        <f>-V25</f>
        <v>-107685880.52078465</v>
      </c>
      <c r="CM14" s="24"/>
      <c r="CN14" s="24">
        <v>0</v>
      </c>
      <c r="CO14" s="16">
        <f t="shared" ref="CO14:CO57" si="14">+CO13+1</f>
        <v>2</v>
      </c>
      <c r="CP14" s="17" t="s">
        <v>1</v>
      </c>
      <c r="CQ14" s="24"/>
      <c r="CR14" s="24"/>
      <c r="CS14" s="24">
        <v>0</v>
      </c>
      <c r="CT14" s="24">
        <v>0</v>
      </c>
      <c r="CU14" s="24">
        <v>0</v>
      </c>
      <c r="CV14" s="24"/>
      <c r="CW14" s="337">
        <v>0</v>
      </c>
      <c r="CX14" s="337"/>
      <c r="CY14" s="337">
        <f t="shared" ref="CY14:CY17" si="15">SUM(CH14:CX14)-CO14</f>
        <v>-106888745.53176549</v>
      </c>
      <c r="CZ14" s="25">
        <f>CG14+CY14</f>
        <v>1182381756.0382345</v>
      </c>
      <c r="DA14" s="16">
        <f t="shared" ref="DA14:DA57" si="16">+DA13+1</f>
        <v>2</v>
      </c>
      <c r="DB14" s="17" t="s">
        <v>1</v>
      </c>
      <c r="DC14" s="24">
        <f>CG14</f>
        <v>1289270501.5699999</v>
      </c>
      <c r="DD14" s="24">
        <f>CY14</f>
        <v>-106888745.53176549</v>
      </c>
      <c r="DE14" s="64">
        <f>DC14+DD14</f>
        <v>1182381756.0382345</v>
      </c>
      <c r="DF14" s="25"/>
    </row>
    <row r="15" spans="1:122" ht="15" customHeight="1" thickBot="1" x14ac:dyDescent="0.25">
      <c r="A15" s="16">
        <f t="shared" si="0"/>
        <v>4</v>
      </c>
      <c r="B15" s="406">
        <v>44927</v>
      </c>
      <c r="C15" s="349">
        <f>'[24]G Lead Sheet'!C16</f>
        <v>24162977.680378921</v>
      </c>
      <c r="D15" s="349">
        <f>'[24]G Lead Sheet'!D16</f>
        <v>24129935.516161587</v>
      </c>
      <c r="E15" s="349">
        <f>D15-C15</f>
        <v>-33042.164217334241</v>
      </c>
      <c r="F15" s="422"/>
      <c r="G15" s="53">
        <f>ROW()</f>
        <v>15</v>
      </c>
      <c r="H15" s="361" t="s">
        <v>141</v>
      </c>
      <c r="I15" s="361"/>
      <c r="J15" s="515"/>
      <c r="K15" s="516">
        <f>SUM(J13:J14)</f>
        <v>839655.88</v>
      </c>
      <c r="L15" s="106">
        <f t="shared" si="11"/>
        <v>4</v>
      </c>
      <c r="M15" s="17" t="s">
        <v>268</v>
      </c>
      <c r="N15" s="416">
        <f>'[15]Lead G'!$C$16</f>
        <v>37698621.791534334</v>
      </c>
      <c r="O15" s="16">
        <f t="shared" si="1"/>
        <v>4</v>
      </c>
      <c r="S15" s="53">
        <f t="shared" si="12"/>
        <v>4</v>
      </c>
      <c r="T15" s="365" t="s">
        <v>370</v>
      </c>
      <c r="U15" s="518"/>
      <c r="V15" s="341">
        <f>'[20]Lead 3.05 '!D15</f>
        <v>8752773</v>
      </c>
      <c r="W15" s="16">
        <f t="shared" si="2"/>
        <v>4</v>
      </c>
      <c r="X15" s="17" t="s">
        <v>368</v>
      </c>
      <c r="Y15" s="267"/>
      <c r="Z15" s="299">
        <f>'[21]Lead G'!$D$16</f>
        <v>2</v>
      </c>
      <c r="AA15" s="36"/>
      <c r="AB15" s="35">
        <f t="shared" si="3"/>
        <v>4</v>
      </c>
      <c r="AD15" s="534"/>
      <c r="AE15" s="544"/>
      <c r="AF15" s="544"/>
      <c r="AG15" s="544"/>
      <c r="AH15" s="36"/>
      <c r="AI15" s="16">
        <f t="shared" si="4"/>
        <v>4</v>
      </c>
      <c r="AJ15" s="80" t="s">
        <v>177</v>
      </c>
      <c r="AK15" s="337">
        <f>'[16] Gas'!$C$14</f>
        <v>388036.35848864476</v>
      </c>
      <c r="AL15" s="337">
        <f>'[16] Gas'!$D$14</f>
        <v>261324.82784229465</v>
      </c>
      <c r="AM15" s="82">
        <f>AL15-AK15</f>
        <v>-126711.53064635012</v>
      </c>
      <c r="AN15" s="16">
        <v>4</v>
      </c>
      <c r="AS15" s="25"/>
      <c r="AT15" s="16">
        <f t="shared" si="5"/>
        <v>4</v>
      </c>
      <c r="AU15" s="17"/>
      <c r="AV15" s="102"/>
      <c r="AW15" s="102"/>
      <c r="AX15" s="102"/>
      <c r="AY15" s="16">
        <f>AY14+1</f>
        <v>4</v>
      </c>
      <c r="AZ15" s="156" t="s">
        <v>55</v>
      </c>
      <c r="BB15" s="315">
        <f>-BB12</f>
        <v>-22094.347742433434</v>
      </c>
      <c r="BC15" s="53">
        <f t="shared" si="6"/>
        <v>4</v>
      </c>
      <c r="BD15" s="160" t="s">
        <v>108</v>
      </c>
      <c r="BE15" s="340">
        <f>SUM(BE12:BE13)</f>
        <v>33379.064878710997</v>
      </c>
      <c r="BF15" s="340">
        <f>SUM(BF12:BF13)</f>
        <v>2276561.0696423417</v>
      </c>
      <c r="BG15" s="340">
        <f>SUM(BG12:BG13)</f>
        <v>2243182.0047636307</v>
      </c>
      <c r="BH15" s="16">
        <f t="shared" si="7"/>
        <v>4</v>
      </c>
      <c r="BI15" s="271"/>
      <c r="BJ15" s="331"/>
      <c r="BK15" s="331"/>
      <c r="BL15" s="332"/>
      <c r="BM15" s="106">
        <f t="shared" si="8"/>
        <v>4</v>
      </c>
      <c r="BN15" s="456" t="s">
        <v>295</v>
      </c>
      <c r="BO15" s="456"/>
      <c r="BP15" s="143">
        <f>+[22]Gas!D15</f>
        <v>-14578074.675098633</v>
      </c>
      <c r="BQ15" s="143">
        <f>+[22]Gas!E15</f>
        <v>-5191912.070042111</v>
      </c>
      <c r="BR15" s="143">
        <f>BQ15-BP15</f>
        <v>9386162.6050565224</v>
      </c>
      <c r="BS15" s="106">
        <f t="shared" si="9"/>
        <v>4</v>
      </c>
      <c r="BT15" s="457" t="s">
        <v>363</v>
      </c>
      <c r="BU15" s="457"/>
      <c r="BV15" s="466">
        <f>+[18]LEAD!D17</f>
        <v>-7150075.8778283484</v>
      </c>
      <c r="BW15" s="466">
        <f>+[18]LEAD!E17</f>
        <v>0</v>
      </c>
      <c r="BX15" s="466">
        <f>BW15-BV15</f>
        <v>7150075.8778283484</v>
      </c>
      <c r="BY15" s="16">
        <f t="shared" si="10"/>
        <v>4</v>
      </c>
      <c r="BZ15" s="160"/>
      <c r="CB15" s="241"/>
      <c r="CC15" s="356"/>
      <c r="CD15" s="242"/>
      <c r="CE15" s="16">
        <f t="shared" si="13"/>
        <v>3</v>
      </c>
      <c r="CF15" s="17" t="s">
        <v>52</v>
      </c>
      <c r="CG15" s="417"/>
      <c r="CH15" s="42"/>
      <c r="CI15" s="42"/>
      <c r="CJ15" s="42"/>
      <c r="CK15" s="42"/>
      <c r="CL15" s="417"/>
      <c r="CM15" s="42"/>
      <c r="CN15" s="42"/>
      <c r="CO15" s="16">
        <f t="shared" si="14"/>
        <v>3</v>
      </c>
      <c r="CP15" s="17" t="s">
        <v>52</v>
      </c>
      <c r="CQ15" s="42"/>
      <c r="CR15" s="42"/>
      <c r="CS15" s="42"/>
      <c r="CT15" s="42"/>
      <c r="CU15" s="42"/>
      <c r="CV15" s="42"/>
      <c r="CW15" s="417"/>
      <c r="CX15" s="417"/>
      <c r="CY15" s="417">
        <f t="shared" si="15"/>
        <v>0</v>
      </c>
      <c r="CZ15" s="42">
        <f>CG15+CY15</f>
        <v>0</v>
      </c>
      <c r="DA15" s="16">
        <f t="shared" si="16"/>
        <v>3</v>
      </c>
      <c r="DB15" s="17" t="str">
        <f>CF15</f>
        <v>MUNICIPAL ADDITIONS</v>
      </c>
      <c r="DC15" s="13">
        <f>CG15</f>
        <v>0</v>
      </c>
      <c r="DD15" s="93">
        <f>CY15</f>
        <v>0</v>
      </c>
      <c r="DE15" s="65">
        <f>+DC15+DD15</f>
        <v>0</v>
      </c>
    </row>
    <row r="16" spans="1:122" ht="15" customHeight="1" thickTop="1" x14ac:dyDescent="0.2">
      <c r="A16" s="16">
        <f t="shared" si="0"/>
        <v>5</v>
      </c>
      <c r="B16" s="406">
        <v>44958</v>
      </c>
      <c r="C16" s="349">
        <f>'[24]G Lead Sheet'!C17</f>
        <v>17547669.034721799</v>
      </c>
      <c r="D16" s="349">
        <f>'[24]G Lead Sheet'!D17</f>
        <v>16856767.399953801</v>
      </c>
      <c r="E16" s="349">
        <f t="shared" ref="E16:E26" si="17">D16-C16</f>
        <v>-690901.63476799801</v>
      </c>
      <c r="F16" s="422"/>
      <c r="G16" s="53">
        <f>ROW()</f>
        <v>16</v>
      </c>
      <c r="H16" s="156"/>
      <c r="I16" s="156"/>
      <c r="J16" s="413"/>
      <c r="K16" s="304"/>
      <c r="L16" s="106">
        <f t="shared" si="11"/>
        <v>5</v>
      </c>
      <c r="M16" s="17" t="s">
        <v>269</v>
      </c>
      <c r="N16" s="416">
        <f>'[15]Lead G'!$C$17</f>
        <v>6519690.5468899971</v>
      </c>
      <c r="O16" s="16">
        <f t="shared" si="1"/>
        <v>5</v>
      </c>
      <c r="P16" s="78" t="s">
        <v>66</v>
      </c>
      <c r="Q16" s="463">
        <f>'1.02 COC'!F17</f>
        <v>2.6299999999999997E-2</v>
      </c>
      <c r="R16" s="18" t="s">
        <v>20</v>
      </c>
      <c r="S16" s="53">
        <f t="shared" si="12"/>
        <v>5</v>
      </c>
      <c r="T16" s="365" t="s">
        <v>372</v>
      </c>
      <c r="U16" s="518"/>
      <c r="V16" s="341">
        <f>'[20]Lead 3.05 '!D16</f>
        <v>-124874.95</v>
      </c>
      <c r="W16" s="16">
        <f t="shared" si="2"/>
        <v>5</v>
      </c>
      <c r="X16" s="268" t="s">
        <v>338</v>
      </c>
      <c r="Y16" s="23"/>
      <c r="Z16" s="305">
        <f>+Z14/Z15</f>
        <v>1344500</v>
      </c>
      <c r="AA16" s="36"/>
      <c r="AB16" s="35">
        <f t="shared" si="3"/>
        <v>5</v>
      </c>
      <c r="AC16" s="243" t="s">
        <v>234</v>
      </c>
      <c r="AD16" s="25"/>
      <c r="AE16" s="318"/>
      <c r="AF16" s="318"/>
      <c r="AG16" s="318"/>
      <c r="AH16" s="348">
        <f>ROUND(SUM(AH12:AH14)/3,6)</f>
        <v>2.7460000000000002E-3</v>
      </c>
      <c r="AI16" s="16">
        <f t="shared" si="4"/>
        <v>5</v>
      </c>
      <c r="AJ16" s="2" t="s">
        <v>51</v>
      </c>
      <c r="AK16" s="353">
        <f>SUM(AK13:AK15)</f>
        <v>4802556.9328759564</v>
      </c>
      <c r="AL16" s="353">
        <f>SUM(AL13:AL15)</f>
        <v>3234303.5291198217</v>
      </c>
      <c r="AM16" s="353">
        <f>SUM(AM13:AM15)</f>
        <v>-1568253.4037561351</v>
      </c>
      <c r="AN16" s="16">
        <v>5</v>
      </c>
      <c r="AO16" s="244" t="s">
        <v>75</v>
      </c>
      <c r="AP16" s="245"/>
      <c r="AQ16" s="245"/>
      <c r="AR16" s="245"/>
      <c r="AS16" s="25"/>
      <c r="AT16" s="16">
        <f t="shared" si="5"/>
        <v>5</v>
      </c>
      <c r="AU16" s="17" t="s">
        <v>89</v>
      </c>
      <c r="AV16" s="102"/>
      <c r="AW16" s="102"/>
      <c r="AX16" s="65">
        <f>-AX14</f>
        <v>7142.3862454966729</v>
      </c>
      <c r="AY16" s="246"/>
      <c r="BC16" s="53">
        <f t="shared" si="6"/>
        <v>5</v>
      </c>
      <c r="BD16" s="156"/>
      <c r="BE16" s="338"/>
      <c r="BF16" s="338"/>
      <c r="BG16" s="338"/>
      <c r="BH16" s="16">
        <f t="shared" si="7"/>
        <v>5</v>
      </c>
      <c r="BI16" s="130" t="s">
        <v>209</v>
      </c>
      <c r="BJ16" s="331"/>
      <c r="BK16" s="331"/>
      <c r="BL16" s="328">
        <f>BL14</f>
        <v>11074.550448629248</v>
      </c>
      <c r="BM16" s="106">
        <f t="shared" si="8"/>
        <v>5</v>
      </c>
      <c r="BN16" s="457" t="s">
        <v>296</v>
      </c>
      <c r="BO16" s="457"/>
      <c r="BP16" s="466">
        <f>+[22]Gas!D16</f>
        <v>-14206354.845689232</v>
      </c>
      <c r="BQ16" s="466">
        <f>+[22]Gas!E16</f>
        <v>-5059525.81794798</v>
      </c>
      <c r="BR16" s="466">
        <f>BQ16-BP16</f>
        <v>9146829.0277412515</v>
      </c>
      <c r="BS16" s="106">
        <f t="shared" si="9"/>
        <v>5</v>
      </c>
      <c r="BT16" s="358" t="s">
        <v>364</v>
      </c>
      <c r="BU16" s="358"/>
      <c r="BV16" s="313">
        <f>SUM(BV13:BV15)</f>
        <v>24427635.533387735</v>
      </c>
      <c r="BW16" s="313">
        <f>SUM(BW13:BW15)</f>
        <v>0</v>
      </c>
      <c r="BX16" s="313">
        <f>SUM(BX13:BX15)</f>
        <v>-24427635.533387735</v>
      </c>
      <c r="BY16" s="16">
        <f>+BY15+1</f>
        <v>5</v>
      </c>
      <c r="BZ16" s="160" t="s">
        <v>160</v>
      </c>
      <c r="CB16" s="241"/>
      <c r="CC16" s="235">
        <f>SUM(CC12:CC14)</f>
        <v>4.5159999999999999E-2</v>
      </c>
      <c r="CD16" s="236"/>
      <c r="CE16" s="16">
        <f>+CE15+1</f>
        <v>4</v>
      </c>
      <c r="CF16" s="17" t="s">
        <v>2</v>
      </c>
      <c r="CG16" s="417">
        <f>+'[23]Allocated (CBR)'!C12</f>
        <v>221320470.11999997</v>
      </c>
      <c r="CH16" s="42"/>
      <c r="CI16" s="42">
        <f>K24</f>
        <v>0</v>
      </c>
      <c r="CJ16" s="42"/>
      <c r="CK16" s="36"/>
      <c r="CL16" s="417">
        <f>-V33</f>
        <v>6767232.7400000002</v>
      </c>
      <c r="CM16" s="42"/>
      <c r="CN16" s="43"/>
      <c r="CO16" s="16">
        <f>+CO15+1</f>
        <v>4</v>
      </c>
      <c r="CP16" s="17" t="s">
        <v>2</v>
      </c>
      <c r="CQ16" s="43"/>
      <c r="CR16" s="43"/>
      <c r="CS16" s="43"/>
      <c r="CT16" s="43"/>
      <c r="CU16" s="43"/>
      <c r="CV16" s="43"/>
      <c r="CW16" s="303">
        <f>-BR20</f>
        <v>-4662048</v>
      </c>
      <c r="CX16" s="303"/>
      <c r="CY16" s="303">
        <f t="shared" si="15"/>
        <v>2105184.7400000002</v>
      </c>
      <c r="CZ16" s="43">
        <f>CG16+CY16</f>
        <v>223425654.85999998</v>
      </c>
      <c r="DA16" s="16">
        <f>+DA15+1</f>
        <v>4</v>
      </c>
      <c r="DB16" s="17" t="s">
        <v>2</v>
      </c>
      <c r="DC16" s="82">
        <f>CG16</f>
        <v>221320470.11999997</v>
      </c>
      <c r="DD16" s="94">
        <f>CY16</f>
        <v>2105184.7400000002</v>
      </c>
      <c r="DE16" s="66">
        <f>+DC16+DD16</f>
        <v>223425654.85999998</v>
      </c>
      <c r="DF16" s="25"/>
    </row>
    <row r="17" spans="1:122" ht="15" customHeight="1" x14ac:dyDescent="0.2">
      <c r="A17" s="16">
        <f t="shared" si="0"/>
        <v>6</v>
      </c>
      <c r="B17" s="406">
        <v>44986</v>
      </c>
      <c r="C17" s="349">
        <f>'[24]G Lead Sheet'!C18</f>
        <v>20385853.816629339</v>
      </c>
      <c r="D17" s="349">
        <f>'[24]G Lead Sheet'!D18</f>
        <v>19724392.90975184</v>
      </c>
      <c r="E17" s="349">
        <f t="shared" si="17"/>
        <v>-661460.90687749907</v>
      </c>
      <c r="F17" s="422"/>
      <c r="G17" s="53">
        <f>ROW()</f>
        <v>17</v>
      </c>
      <c r="H17" s="549" t="s">
        <v>215</v>
      </c>
      <c r="I17" s="156"/>
      <c r="J17" s="413"/>
      <c r="K17" s="304"/>
      <c r="L17" s="106">
        <f t="shared" si="11"/>
        <v>6</v>
      </c>
      <c r="M17" s="2" t="s">
        <v>270</v>
      </c>
      <c r="N17" s="416">
        <f>'[15]Lead G'!$C$18</f>
        <v>0</v>
      </c>
      <c r="O17" s="16">
        <f t="shared" si="1"/>
        <v>6</v>
      </c>
      <c r="P17" s="78" t="s">
        <v>40</v>
      </c>
      <c r="Q17" s="36"/>
      <c r="R17" s="142">
        <f>+Q14*Q16</f>
        <v>76818082.223046452</v>
      </c>
      <c r="S17" s="53">
        <f t="shared" si="12"/>
        <v>6</v>
      </c>
      <c r="T17" s="365" t="s">
        <v>147</v>
      </c>
      <c r="U17" s="519"/>
      <c r="V17" s="341">
        <f>'[20]Lead 3.05 '!D17</f>
        <v>24529112.210000001</v>
      </c>
      <c r="W17" s="16">
        <f t="shared" si="2"/>
        <v>6</v>
      </c>
      <c r="X17" s="547" t="s">
        <v>394</v>
      </c>
      <c r="Y17" s="1"/>
      <c r="Z17" s="48">
        <f>'[21]Lead G'!$D$18</f>
        <v>455292.30519599991</v>
      </c>
      <c r="AA17" s="36"/>
      <c r="AB17" s="35">
        <f t="shared" si="3"/>
        <v>6</v>
      </c>
      <c r="AE17" s="30"/>
      <c r="AI17" s="16">
        <f t="shared" si="4"/>
        <v>6</v>
      </c>
      <c r="AJ17" s="2"/>
      <c r="AK17" s="42"/>
      <c r="AL17" s="42"/>
      <c r="AM17" s="295"/>
      <c r="AN17" s="16">
        <v>6</v>
      </c>
      <c r="AO17" s="47" t="s">
        <v>72</v>
      </c>
      <c r="AP17" s="47"/>
      <c r="AQ17" s="573">
        <f>'[17]Lead G'!$C$13</f>
        <v>5655541.6399999997</v>
      </c>
      <c r="AR17" s="573">
        <f>'[17]Lead G'!$D$13</f>
        <v>5156932.0062799994</v>
      </c>
      <c r="AS17" s="573">
        <f>+AR17-AQ17</f>
        <v>-498609.63372000027</v>
      </c>
      <c r="AT17" s="16">
        <f t="shared" si="5"/>
        <v>6</v>
      </c>
      <c r="AU17" s="17"/>
      <c r="AV17" s="102"/>
      <c r="AW17" s="102"/>
      <c r="AX17" s="65"/>
      <c r="AY17" s="158"/>
      <c r="AZ17" s="158"/>
      <c r="BA17" s="158"/>
      <c r="BB17" s="158"/>
      <c r="BC17" s="53">
        <f t="shared" si="6"/>
        <v>6</v>
      </c>
      <c r="BD17" s="161" t="s">
        <v>109</v>
      </c>
      <c r="BE17" s="133"/>
      <c r="BF17" s="143"/>
      <c r="BG17" s="341">
        <f>-BG15</f>
        <v>-2243182.0047636307</v>
      </c>
      <c r="BH17" s="16">
        <f t="shared" si="7"/>
        <v>6</v>
      </c>
      <c r="BI17" s="139" t="s">
        <v>90</v>
      </c>
      <c r="BJ17" s="13"/>
      <c r="BK17" s="342">
        <f>+Inputs!B9</f>
        <v>0.21</v>
      </c>
      <c r="BL17" s="333">
        <f>ROUND(-BL16*BK17,0)</f>
        <v>-2326</v>
      </c>
      <c r="BM17" s="106">
        <f t="shared" si="8"/>
        <v>6</v>
      </c>
      <c r="BN17" s="358" t="s">
        <v>297</v>
      </c>
      <c r="BO17" s="358"/>
      <c r="BP17" s="313">
        <f>SUM(BP14:BP16)</f>
        <v>85711049.168493286</v>
      </c>
      <c r="BQ17" s="313">
        <f>SUM(BQ14:BQ16)</f>
        <v>30525583.153583493</v>
      </c>
      <c r="BR17" s="313">
        <f>SUM(BR14:BR16)</f>
        <v>-55185466.014909789</v>
      </c>
      <c r="BS17" s="106">
        <f t="shared" si="9"/>
        <v>6</v>
      </c>
      <c r="BT17" s="366"/>
      <c r="BU17" s="366"/>
      <c r="BV17" s="366"/>
      <c r="BW17" s="366"/>
      <c r="BX17" s="579"/>
      <c r="BY17" s="16">
        <f t="shared" si="10"/>
        <v>6</v>
      </c>
      <c r="BZ17" s="156"/>
      <c r="CA17" s="247"/>
      <c r="CB17" s="241"/>
      <c r="CC17" s="236"/>
      <c r="CD17" s="236"/>
      <c r="CE17" s="16">
        <f t="shared" si="13"/>
        <v>5</v>
      </c>
      <c r="CF17" s="17" t="s">
        <v>3</v>
      </c>
      <c r="CG17" s="40">
        <f t="shared" ref="CG17" si="18">SUM(CG14:CG16)</f>
        <v>1510590971.6899998</v>
      </c>
      <c r="CH17" s="40">
        <f t="shared" ref="CH17:CL17" si="19">SUM(CH14:CH16)</f>
        <v>-42520.890980843149</v>
      </c>
      <c r="CI17" s="40">
        <f t="shared" si="19"/>
        <v>839655.88</v>
      </c>
      <c r="CJ17" s="40">
        <f t="shared" si="19"/>
        <v>0</v>
      </c>
      <c r="CK17" s="40">
        <f t="shared" si="19"/>
        <v>0</v>
      </c>
      <c r="CL17" s="40">
        <f t="shared" si="19"/>
        <v>-100918647.78078465</v>
      </c>
      <c r="CM17" s="40"/>
      <c r="CN17" s="40">
        <f>SUM(CN14:CN16)</f>
        <v>0</v>
      </c>
      <c r="CO17" s="16">
        <f t="shared" si="14"/>
        <v>5</v>
      </c>
      <c r="CP17" s="17" t="s">
        <v>3</v>
      </c>
      <c r="CQ17" s="40">
        <f t="shared" ref="CQ17:CX17" si="20">SUM(CQ14:CQ16)</f>
        <v>0</v>
      </c>
      <c r="CR17" s="40">
        <f t="shared" si="20"/>
        <v>0</v>
      </c>
      <c r="CS17" s="40">
        <f t="shared" si="20"/>
        <v>0</v>
      </c>
      <c r="CT17" s="40">
        <f t="shared" si="20"/>
        <v>0</v>
      </c>
      <c r="CU17" s="40">
        <f t="shared" si="20"/>
        <v>0</v>
      </c>
      <c r="CV17" s="40">
        <f t="shared" si="20"/>
        <v>0</v>
      </c>
      <c r="CW17" s="40">
        <f t="shared" si="20"/>
        <v>-4662048</v>
      </c>
      <c r="CX17" s="40">
        <f t="shared" si="20"/>
        <v>0</v>
      </c>
      <c r="CY17" s="40">
        <f t="shared" si="15"/>
        <v>-104783560.7917655</v>
      </c>
      <c r="CZ17" s="25">
        <f>CG17+CY17</f>
        <v>1405807410.8982344</v>
      </c>
      <c r="DA17" s="16">
        <f t="shared" si="16"/>
        <v>5</v>
      </c>
      <c r="DB17" s="17" t="s">
        <v>3</v>
      </c>
      <c r="DC17" s="24">
        <f>SUM(DC14:DC16)</f>
        <v>1510590971.6899998</v>
      </c>
      <c r="DD17" s="24">
        <f>SUM(DD14:DD16)</f>
        <v>-104783560.7917655</v>
      </c>
      <c r="DE17" s="40">
        <f>SUM(DE14:DE16)</f>
        <v>1405807410.8982344</v>
      </c>
      <c r="DF17" s="25"/>
    </row>
    <row r="18" spans="1:122" ht="15" customHeight="1" x14ac:dyDescent="0.2">
      <c r="A18" s="16">
        <f t="shared" si="0"/>
        <v>7</v>
      </c>
      <c r="B18" s="406">
        <v>45017</v>
      </c>
      <c r="C18" s="349">
        <f>'[24]G Lead Sheet'!C19</f>
        <v>28086956.978939112</v>
      </c>
      <c r="D18" s="349">
        <f>'[24]G Lead Sheet'!D19</f>
        <v>27480755.106246613</v>
      </c>
      <c r="E18" s="349">
        <f t="shared" si="17"/>
        <v>-606201.87269249931</v>
      </c>
      <c r="F18" s="422"/>
      <c r="G18" s="53">
        <f>ROW()</f>
        <v>18</v>
      </c>
      <c r="H18" s="274"/>
      <c r="I18" s="156"/>
      <c r="J18" s="337"/>
      <c r="K18" s="304"/>
      <c r="L18" s="106">
        <f t="shared" si="11"/>
        <v>7</v>
      </c>
      <c r="M18" s="2" t="s">
        <v>271</v>
      </c>
      <c r="N18" s="416">
        <f>'[15]Lead G'!$C$19</f>
        <v>0</v>
      </c>
      <c r="O18" s="16">
        <f t="shared" si="1"/>
        <v>7</v>
      </c>
      <c r="P18" s="78"/>
      <c r="Q18" s="325"/>
      <c r="R18" s="18" t="s">
        <v>20</v>
      </c>
      <c r="S18" s="53">
        <f t="shared" si="12"/>
        <v>7</v>
      </c>
      <c r="T18" s="365" t="s">
        <v>218</v>
      </c>
      <c r="U18" s="519"/>
      <c r="V18" s="341">
        <f>'[20]Lead 3.05 '!D18</f>
        <v>20977605.77</v>
      </c>
      <c r="W18" s="16">
        <f t="shared" si="2"/>
        <v>7</v>
      </c>
      <c r="X18" s="547" t="s">
        <v>50</v>
      </c>
      <c r="Y18" s="59"/>
      <c r="Z18" s="306">
        <f>+Z16-Z17</f>
        <v>889207.69480400009</v>
      </c>
      <c r="AA18" s="307">
        <f>+Z18</f>
        <v>889207.69480400009</v>
      </c>
      <c r="AB18" s="35">
        <f t="shared" si="3"/>
        <v>7</v>
      </c>
      <c r="AC18" s="248" t="s">
        <v>235</v>
      </c>
      <c r="AD18" s="25"/>
      <c r="AE18" s="337">
        <f>'[9]Lead Sheet'!$D$20</f>
        <v>1510590971.6899998</v>
      </c>
      <c r="AF18" s="545">
        <f>'[9]Lead Sheet'!$E$20</f>
        <v>221320470.11999997</v>
      </c>
      <c r="AG18" s="545">
        <f>AE18-AF18</f>
        <v>1289270501.5699999</v>
      </c>
      <c r="AI18" s="16">
        <f t="shared" si="4"/>
        <v>7</v>
      </c>
      <c r="AJ18" s="2" t="s">
        <v>178</v>
      </c>
      <c r="AK18" s="42"/>
      <c r="AL18" s="42"/>
      <c r="AM18" s="295">
        <f>AM16</f>
        <v>-1568253.4037561351</v>
      </c>
      <c r="AN18" s="16">
        <v>7</v>
      </c>
      <c r="AO18" s="249" t="s">
        <v>74</v>
      </c>
      <c r="AP18" s="249"/>
      <c r="AQ18" s="312"/>
      <c r="AR18" s="312"/>
      <c r="AS18" s="312">
        <f>SUM(AS17)</f>
        <v>-498609.63372000027</v>
      </c>
      <c r="AT18" s="16">
        <f t="shared" si="5"/>
        <v>7</v>
      </c>
      <c r="AU18" s="17" t="s">
        <v>90</v>
      </c>
      <c r="AV18" s="102"/>
      <c r="AW18" s="141">
        <f>+Inputs!B9</f>
        <v>0.21</v>
      </c>
      <c r="AX18" s="320">
        <f>AX16*AW18</f>
        <v>1499.9011115543012</v>
      </c>
      <c r="BC18" s="53">
        <f t="shared" si="6"/>
        <v>7</v>
      </c>
      <c r="BD18" s="162" t="s">
        <v>90</v>
      </c>
      <c r="BE18" s="162"/>
      <c r="BF18" s="342">
        <f>+Inputs!B9</f>
        <v>0.21</v>
      </c>
      <c r="BG18" s="343">
        <f>BG17*BF18</f>
        <v>-471068.22100036242</v>
      </c>
      <c r="BH18" s="16">
        <f t="shared" si="7"/>
        <v>7</v>
      </c>
      <c r="BI18" s="2"/>
      <c r="BJ18" s="42"/>
      <c r="BK18" s="42"/>
      <c r="BL18" s="334"/>
      <c r="BM18" s="106">
        <f t="shared" si="8"/>
        <v>7</v>
      </c>
      <c r="BN18" s="546"/>
      <c r="BO18" s="546"/>
      <c r="BP18" s="546"/>
      <c r="BQ18" s="546"/>
      <c r="BR18" s="546"/>
      <c r="BS18" s="16">
        <f>+BY17+1</f>
        <v>7</v>
      </c>
      <c r="BT18" s="225" t="s">
        <v>365</v>
      </c>
      <c r="BU18" s="225"/>
      <c r="BV18" s="366"/>
      <c r="BW18" s="366"/>
      <c r="BX18" s="579"/>
      <c r="BY18" s="106">
        <f t="shared" ref="BY18" si="21">+BY17+1</f>
        <v>7</v>
      </c>
      <c r="BZ18" s="458" t="s">
        <v>260</v>
      </c>
      <c r="CC18" s="460">
        <f>ROUND(1-CC16,6)</f>
        <v>0.95484000000000002</v>
      </c>
      <c r="CE18" s="106">
        <f t="shared" ref="CE18" si="22">+CE17+1</f>
        <v>6</v>
      </c>
      <c r="CI18" s="18"/>
      <c r="CJ18" s="16"/>
      <c r="CL18" s="362"/>
      <c r="CN18" s="18"/>
      <c r="CO18" s="18"/>
      <c r="CP18" s="18"/>
      <c r="CQ18" s="18"/>
      <c r="CR18" s="362"/>
      <c r="CS18" s="362"/>
      <c r="CT18" s="362"/>
      <c r="CU18" s="22"/>
      <c r="CV18" s="16"/>
      <c r="CW18" s="2"/>
      <c r="CX18" s="2"/>
      <c r="CY18" s="2"/>
      <c r="DB18"/>
      <c r="DC18"/>
      <c r="DD18"/>
      <c r="DE18"/>
      <c r="DF18"/>
      <c r="DN18" s="2"/>
      <c r="DO18" s="2"/>
      <c r="DP18" s="2"/>
      <c r="DQ18" s="2"/>
      <c r="DR18" s="2"/>
    </row>
    <row r="19" spans="1:122" ht="15" customHeight="1" thickBot="1" x14ac:dyDescent="0.25">
      <c r="A19" s="16">
        <f t="shared" si="0"/>
        <v>8</v>
      </c>
      <c r="B19" s="406">
        <v>45047</v>
      </c>
      <c r="C19" s="349">
        <f>'[24]G Lead Sheet'!C20</f>
        <v>17535926.019761696</v>
      </c>
      <c r="D19" s="349">
        <f>'[24]G Lead Sheet'!D20</f>
        <v>17834691.62761686</v>
      </c>
      <c r="E19" s="349">
        <f t="shared" si="17"/>
        <v>298765.60785516351</v>
      </c>
      <c r="F19" s="422"/>
      <c r="G19" s="53">
        <f>ROW()</f>
        <v>19</v>
      </c>
      <c r="H19" s="274" t="s">
        <v>242</v>
      </c>
      <c r="I19" s="359"/>
      <c r="J19" s="465">
        <v>0</v>
      </c>
      <c r="K19" s="304"/>
      <c r="L19" s="106">
        <f t="shared" si="11"/>
        <v>8</v>
      </c>
      <c r="M19" s="2" t="s">
        <v>272</v>
      </c>
      <c r="N19" s="420">
        <f>SUM(N15:N18)</f>
        <v>44218312.338424332</v>
      </c>
      <c r="O19" s="16">
        <f t="shared" si="1"/>
        <v>8</v>
      </c>
      <c r="Q19" s="325"/>
      <c r="R19" s="18"/>
      <c r="S19" s="53">
        <f t="shared" si="12"/>
        <v>8</v>
      </c>
      <c r="T19" s="365" t="s">
        <v>148</v>
      </c>
      <c r="U19" s="364"/>
      <c r="V19" s="341">
        <f>'[20]Lead 3.05 '!D19</f>
        <v>-18065111.57116482</v>
      </c>
      <c r="W19" s="16">
        <f t="shared" si="2"/>
        <v>8</v>
      </c>
      <c r="X19" s="17"/>
      <c r="Y19" s="59"/>
      <c r="Z19" s="308"/>
      <c r="AA19" s="309"/>
      <c r="AB19" s="35">
        <f t="shared" si="3"/>
        <v>8</v>
      </c>
      <c r="AE19" s="337"/>
      <c r="AF19" s="337"/>
      <c r="AG19" s="303"/>
      <c r="AI19" s="16">
        <f t="shared" si="4"/>
        <v>8</v>
      </c>
      <c r="AJ19" s="2"/>
      <c r="AK19" s="2"/>
      <c r="AL19" s="2"/>
      <c r="AM19" s="2"/>
      <c r="AN19" s="16">
        <v>8</v>
      </c>
      <c r="AS19" s="25"/>
      <c r="AT19" s="16">
        <f t="shared" si="5"/>
        <v>8</v>
      </c>
      <c r="AU19" s="17"/>
      <c r="AV19" s="102"/>
      <c r="AW19" s="141"/>
      <c r="AX19" s="320"/>
      <c r="BC19" s="53">
        <f t="shared" si="6"/>
        <v>8</v>
      </c>
      <c r="BD19" s="190"/>
      <c r="BE19" s="190"/>
      <c r="BF19" s="190"/>
      <c r="BG19" s="190"/>
      <c r="BH19" s="16">
        <f t="shared" si="7"/>
        <v>8</v>
      </c>
      <c r="BI19" s="23" t="s">
        <v>55</v>
      </c>
      <c r="BJ19" s="335"/>
      <c r="BK19" s="36"/>
      <c r="BL19" s="336">
        <f>-BL16-BL17</f>
        <v>-8748.5504486292484</v>
      </c>
      <c r="BM19" s="106">
        <f t="shared" si="8"/>
        <v>8</v>
      </c>
      <c r="BN19" s="225" t="s">
        <v>2</v>
      </c>
      <c r="BO19" s="225"/>
      <c r="BP19" s="574"/>
      <c r="BQ19" s="574"/>
      <c r="BR19" s="574"/>
      <c r="BS19" s="16">
        <f t="shared" si="10"/>
        <v>8</v>
      </c>
      <c r="BT19" s="456" t="s">
        <v>366</v>
      </c>
      <c r="BU19" s="456"/>
      <c r="BV19" s="313">
        <f>+[18]LEAD!D21</f>
        <v>876838.00277183345</v>
      </c>
      <c r="BW19" s="313">
        <v>0</v>
      </c>
      <c r="BX19" s="143">
        <f>BW19-BV19</f>
        <v>-876838.00277183345</v>
      </c>
      <c r="BY19" s="106">
        <f t="shared" ref="BY19" si="23">+BY18+1</f>
        <v>8</v>
      </c>
      <c r="BZ19" s="459" t="s">
        <v>261</v>
      </c>
      <c r="CB19" s="462">
        <f>+Inputs!B9</f>
        <v>0.21</v>
      </c>
      <c r="CC19" s="460">
        <f>ROUND((CC18)*CB19,6)</f>
        <v>0.200516</v>
      </c>
      <c r="CD19" s="289"/>
      <c r="CE19" s="106">
        <f t="shared" ref="CE19" si="24">+CE18+1</f>
        <v>7</v>
      </c>
      <c r="CF19" s="289" t="s">
        <v>20</v>
      </c>
      <c r="CG19" s="289"/>
      <c r="CH19" s="289"/>
      <c r="CI19" s="289" t="s">
        <v>20</v>
      </c>
      <c r="CJ19" s="16"/>
      <c r="CL19" s="289"/>
      <c r="CM19" s="289"/>
      <c r="CN19" s="289"/>
      <c r="CO19" s="289"/>
      <c r="CP19" s="289"/>
      <c r="CQ19" s="289"/>
      <c r="CR19" s="289"/>
      <c r="CS19" s="289"/>
      <c r="CT19" s="289"/>
      <c r="CU19" s="22"/>
      <c r="CV19" s="16"/>
      <c r="CW19" s="2"/>
      <c r="CX19" s="22"/>
      <c r="CY19" s="22"/>
      <c r="CZ19" s="22"/>
      <c r="DA19" s="345"/>
      <c r="DB19"/>
      <c r="DC19"/>
      <c r="DD19"/>
      <c r="DE19"/>
      <c r="DF19"/>
      <c r="DN19" s="2"/>
      <c r="DO19" s="2"/>
      <c r="DP19" s="2"/>
      <c r="DQ19" s="2"/>
      <c r="DR19" s="2"/>
    </row>
    <row r="20" spans="1:122" ht="15" customHeight="1" thickTop="1" thickBot="1" x14ac:dyDescent="0.25">
      <c r="A20" s="16">
        <f t="shared" si="0"/>
        <v>9</v>
      </c>
      <c r="B20" s="406">
        <v>45078</v>
      </c>
      <c r="C20" s="349">
        <f>'[24]G Lead Sheet'!C21</f>
        <v>8196518.3580095107</v>
      </c>
      <c r="D20" s="349">
        <f>'[24]G Lead Sheet'!D21</f>
        <v>8185636.7863845127</v>
      </c>
      <c r="E20" s="349">
        <f t="shared" si="17"/>
        <v>-10881.571624998003</v>
      </c>
      <c r="F20" s="422"/>
      <c r="G20" s="53">
        <f>ROW()</f>
        <v>20</v>
      </c>
      <c r="H20" s="274"/>
      <c r="I20" s="156"/>
      <c r="J20" s="367"/>
      <c r="K20" s="304"/>
      <c r="L20" s="106">
        <f t="shared" si="11"/>
        <v>9</v>
      </c>
      <c r="N20" s="417"/>
      <c r="O20" s="16">
        <f t="shared" si="1"/>
        <v>9</v>
      </c>
      <c r="P20" s="78"/>
      <c r="Q20" s="325"/>
      <c r="R20" s="18"/>
      <c r="S20" s="53">
        <f t="shared" si="12"/>
        <v>9</v>
      </c>
      <c r="T20" s="365" t="s">
        <v>212</v>
      </c>
      <c r="U20" s="519"/>
      <c r="V20" s="341">
        <f>'[20]Lead 3.05 '!D20</f>
        <v>1908047.2400000002</v>
      </c>
      <c r="W20" s="16">
        <f t="shared" si="2"/>
        <v>9</v>
      </c>
      <c r="X20" s="17" t="s">
        <v>102</v>
      </c>
      <c r="Y20" s="1"/>
      <c r="Z20" s="36"/>
      <c r="AA20" s="312">
        <f>+AA18+AA25</f>
        <v>889207.69480400009</v>
      </c>
      <c r="AB20" s="35">
        <f t="shared" si="3"/>
        <v>9</v>
      </c>
      <c r="AG20" s="300">
        <f>SUM(AG18:AG19)</f>
        <v>1289270501.5699999</v>
      </c>
      <c r="AI20" s="16">
        <f t="shared" si="4"/>
        <v>9</v>
      </c>
      <c r="AJ20" s="17" t="s">
        <v>179</v>
      </c>
      <c r="AK20" s="42"/>
      <c r="AL20" s="342">
        <f>+Inputs!B9</f>
        <v>0.21</v>
      </c>
      <c r="AM20" s="295">
        <f>ROUND(-AM18*AL20,0)</f>
        <v>329333</v>
      </c>
      <c r="AN20" s="16">
        <v>9</v>
      </c>
      <c r="AO20" s="80" t="s">
        <v>51</v>
      </c>
      <c r="AS20" s="25">
        <f>AS14+AS18</f>
        <v>-1596186.1783760013</v>
      </c>
      <c r="AT20" s="16">
        <f t="shared" si="5"/>
        <v>9</v>
      </c>
      <c r="AU20" s="17" t="s">
        <v>55</v>
      </c>
      <c r="AV20" s="102"/>
      <c r="AW20" s="102"/>
      <c r="AX20" s="321">
        <f>AX16-AX18</f>
        <v>5642.4851339423712</v>
      </c>
      <c r="BC20" s="53">
        <f t="shared" si="6"/>
        <v>9</v>
      </c>
      <c r="BD20" s="160" t="s">
        <v>55</v>
      </c>
      <c r="BE20" s="151"/>
      <c r="BF20" s="151"/>
      <c r="BG20" s="344">
        <f>BG17-BG18</f>
        <v>-1772113.7837632683</v>
      </c>
      <c r="BH20" s="270"/>
      <c r="BI20" s="270"/>
      <c r="BJ20" s="270"/>
      <c r="BK20" s="270"/>
      <c r="BL20" s="270"/>
      <c r="BM20" s="106">
        <f t="shared" si="8"/>
        <v>9</v>
      </c>
      <c r="BN20" s="456" t="s">
        <v>342</v>
      </c>
      <c r="BO20" s="456"/>
      <c r="BP20" s="575">
        <f>+[22]Gas!D20</f>
        <v>-4662048</v>
      </c>
      <c r="BQ20" s="574"/>
      <c r="BR20" s="313">
        <f>BQ20-BP20</f>
        <v>4662048</v>
      </c>
      <c r="BS20" s="16">
        <f t="shared" si="10"/>
        <v>9</v>
      </c>
      <c r="BT20" s="366"/>
      <c r="BU20" s="366"/>
      <c r="BV20" s="366"/>
      <c r="BW20" s="366"/>
      <c r="BX20" s="579"/>
      <c r="BY20" s="106">
        <f t="shared" ref="BY20" si="25">+BY19+1</f>
        <v>9</v>
      </c>
      <c r="BZ20" s="459" t="s">
        <v>298</v>
      </c>
      <c r="CA20" s="17" t="s">
        <v>4</v>
      </c>
      <c r="CB20" s="56"/>
      <c r="CC20" s="461">
        <f>ROUND(1-CC19-CC16,6)</f>
        <v>0.75432399999999999</v>
      </c>
      <c r="CD20" s="22"/>
      <c r="CE20" s="106">
        <f t="shared" ref="CE20" si="26">+CE19+1</f>
        <v>8</v>
      </c>
      <c r="CF20" s="22"/>
      <c r="CG20" s="22"/>
      <c r="CH20" s="22"/>
      <c r="CI20" s="22"/>
      <c r="CJ20" s="16"/>
      <c r="CK20" s="17"/>
      <c r="CL20" s="22"/>
      <c r="CM20" s="22"/>
      <c r="CN20" s="22"/>
      <c r="CO20" s="22"/>
      <c r="CP20" s="22"/>
      <c r="CQ20" s="22"/>
      <c r="CR20" s="22"/>
      <c r="CS20" s="22"/>
      <c r="CT20" s="22"/>
      <c r="CU20" s="22"/>
      <c r="CV20" s="16"/>
      <c r="CW20" s="80"/>
      <c r="CX20" s="22"/>
      <c r="CY20" s="22"/>
      <c r="CZ20" s="22"/>
      <c r="DB20"/>
      <c r="DC20"/>
      <c r="DD20"/>
      <c r="DE20"/>
      <c r="DF20"/>
      <c r="DN20" s="2"/>
      <c r="DO20" s="2"/>
      <c r="DP20" s="2"/>
      <c r="DQ20" s="2"/>
      <c r="DR20" s="2"/>
    </row>
    <row r="21" spans="1:122" ht="15" customHeight="1" thickTop="1" thickBot="1" x14ac:dyDescent="0.25">
      <c r="A21" s="16">
        <f t="shared" si="0"/>
        <v>10</v>
      </c>
      <c r="B21" s="406">
        <v>45108</v>
      </c>
      <c r="C21" s="349">
        <f>'[24]G Lead Sheet'!C22</f>
        <v>19183377.613972209</v>
      </c>
      <c r="D21" s="349">
        <f>'[24]G Lead Sheet'!D22</f>
        <v>19183377.613972206</v>
      </c>
      <c r="E21" s="349">
        <f t="shared" si="17"/>
        <v>0</v>
      </c>
      <c r="F21" s="422"/>
      <c r="G21" s="53">
        <f>ROW()</f>
        <v>21</v>
      </c>
      <c r="H21" s="384" t="s">
        <v>324</v>
      </c>
      <c r="I21" s="156"/>
      <c r="J21" s="367">
        <f>'[19]3.02G'!$D$20</f>
        <v>0</v>
      </c>
      <c r="K21" s="304"/>
      <c r="L21" s="106">
        <f t="shared" si="11"/>
        <v>10</v>
      </c>
      <c r="M21" s="2" t="s">
        <v>273</v>
      </c>
      <c r="N21" s="415"/>
      <c r="O21" s="16">
        <f t="shared" si="1"/>
        <v>10</v>
      </c>
      <c r="P21" s="2" t="s">
        <v>109</v>
      </c>
      <c r="Q21" s="36"/>
      <c r="R21" s="292">
        <f>-R17+R19</f>
        <v>-76818082.223046452</v>
      </c>
      <c r="S21" s="53">
        <f t="shared" si="12"/>
        <v>10</v>
      </c>
      <c r="T21" s="365" t="s">
        <v>339</v>
      </c>
      <c r="U21" s="519"/>
      <c r="V21" s="341">
        <f>'[20]Lead 3.05 '!D21</f>
        <v>940594.46</v>
      </c>
      <c r="W21" s="16">
        <f t="shared" si="2"/>
        <v>10</v>
      </c>
      <c r="Y21" s="1"/>
      <c r="Z21" s="36"/>
      <c r="AA21" s="341"/>
      <c r="AB21" s="35">
        <f t="shared" si="3"/>
        <v>10</v>
      </c>
      <c r="AC21" s="2" t="s">
        <v>243</v>
      </c>
      <c r="AG21" s="443">
        <f>AH16</f>
        <v>2.7460000000000002E-3</v>
      </c>
      <c r="AI21" s="16">
        <f t="shared" si="4"/>
        <v>10</v>
      </c>
      <c r="AJ21" s="17" t="s">
        <v>54</v>
      </c>
      <c r="AK21" s="17"/>
      <c r="AL21" s="2"/>
      <c r="AM21" s="354">
        <f>-AM18-AM20</f>
        <v>1238920.4037561351</v>
      </c>
      <c r="AN21" s="16">
        <v>10</v>
      </c>
      <c r="AS21" s="25"/>
      <c r="AT21" s="16"/>
      <c r="AU21" s="17"/>
      <c r="AV21" s="102"/>
      <c r="AW21" s="102"/>
      <c r="AX21" s="145"/>
      <c r="BC21" s="53"/>
      <c r="BD21" s="156"/>
      <c r="BE21" s="156"/>
      <c r="BF21" s="156"/>
      <c r="BG21" s="156"/>
      <c r="BH21" s="145"/>
      <c r="BI21" s="145"/>
      <c r="BJ21" s="145"/>
      <c r="BK21" s="145"/>
      <c r="BL21" s="145"/>
      <c r="BM21" s="106">
        <f t="shared" si="8"/>
        <v>10</v>
      </c>
      <c r="BN21" s="574"/>
      <c r="BO21" s="574"/>
      <c r="BP21" s="574"/>
      <c r="BQ21" s="574"/>
      <c r="BR21" s="574"/>
      <c r="BS21" s="106">
        <f t="shared" ref="BS21" si="27">+BS20+1</f>
        <v>10</v>
      </c>
      <c r="BT21" s="557" t="s">
        <v>369</v>
      </c>
      <c r="BU21" s="557"/>
      <c r="BV21" s="567">
        <f>SUM(BV19)</f>
        <v>876838.00277183345</v>
      </c>
      <c r="BW21" s="567">
        <f>SUM(BW19)</f>
        <v>0</v>
      </c>
      <c r="BX21" s="580">
        <f>SUM(BX19)</f>
        <v>-876838.00277183345</v>
      </c>
      <c r="BY21" s="16"/>
      <c r="CA21" s="250"/>
      <c r="CB21" s="250"/>
      <c r="CE21" s="106">
        <f>+CE20+1</f>
        <v>9</v>
      </c>
      <c r="CL21" s="413"/>
      <c r="CO21" s="16">
        <f>+CJ20+1</f>
        <v>1</v>
      </c>
      <c r="CZ21" s="22"/>
      <c r="DA21" s="16">
        <f>+CV20+1</f>
        <v>1</v>
      </c>
      <c r="DC21" s="22"/>
      <c r="DD21" s="22"/>
      <c r="DE21" s="22"/>
    </row>
    <row r="22" spans="1:122" ht="15" customHeight="1" thickTop="1" x14ac:dyDescent="0.2">
      <c r="A22" s="16">
        <f t="shared" si="0"/>
        <v>11</v>
      </c>
      <c r="B22" s="406">
        <v>45139</v>
      </c>
      <c r="C22" s="349">
        <f>'[24]G Lead Sheet'!C23</f>
        <v>15815484.454359967</v>
      </c>
      <c r="D22" s="349">
        <f>'[24]G Lead Sheet'!D23</f>
        <v>15815484.454359967</v>
      </c>
      <c r="E22" s="349">
        <f t="shared" si="17"/>
        <v>0</v>
      </c>
      <c r="F22" s="422"/>
      <c r="G22" s="53">
        <f>ROW()</f>
        <v>22</v>
      </c>
      <c r="H22" s="384"/>
      <c r="I22" s="156"/>
      <c r="J22" s="367"/>
      <c r="K22" s="304"/>
      <c r="L22" s="106">
        <f t="shared" si="11"/>
        <v>11</v>
      </c>
      <c r="M22" s="17" t="s">
        <v>274</v>
      </c>
      <c r="N22" s="582">
        <f>'[23]Unallocated Detail (CBR)'!$H$281</f>
        <v>38035125.916333683</v>
      </c>
      <c r="O22" s="16">
        <f t="shared" si="1"/>
        <v>11</v>
      </c>
      <c r="P22" s="2" t="s">
        <v>20</v>
      </c>
      <c r="R22" s="56" t="s">
        <v>20</v>
      </c>
      <c r="S22" s="53">
        <f t="shared" si="12"/>
        <v>11</v>
      </c>
      <c r="T22" s="365" t="s">
        <v>371</v>
      </c>
      <c r="U22" s="519"/>
      <c r="V22" s="341">
        <f>'[20]Lead 3.05 '!D22</f>
        <v>3563353.3519494603</v>
      </c>
      <c r="W22" s="16">
        <f t="shared" si="2"/>
        <v>11</v>
      </c>
      <c r="X22" s="2" t="s">
        <v>179</v>
      </c>
      <c r="Y22" s="141">
        <f>+Inputs!B9</f>
        <v>0.21</v>
      </c>
      <c r="Z22" s="36"/>
      <c r="AA22" s="310">
        <f>-AA20*Y22</f>
        <v>-186733.61590884</v>
      </c>
      <c r="AB22" s="35">
        <f t="shared" si="3"/>
        <v>11</v>
      </c>
      <c r="AC22" s="2" t="s">
        <v>244</v>
      </c>
      <c r="AG22" s="318">
        <f>AG18*AG21</f>
        <v>3540336.7973112199</v>
      </c>
      <c r="AI22" s="19"/>
      <c r="AJ22" s="19"/>
      <c r="AK22" s="19"/>
      <c r="AL22" s="19"/>
      <c r="AM22" s="19"/>
      <c r="AN22" s="16">
        <v>11</v>
      </c>
      <c r="AO22" s="2" t="s">
        <v>87</v>
      </c>
      <c r="AS22" s="25">
        <f>-(AS14+AS18)</f>
        <v>1596186.1783760013</v>
      </c>
      <c r="AT22" s="17" t="s">
        <v>20</v>
      </c>
      <c r="AU22" s="17"/>
      <c r="AV22" s="102"/>
      <c r="AW22" s="102"/>
      <c r="AX22" s="102"/>
      <c r="BC22" s="53"/>
      <c r="BD22" s="156"/>
      <c r="BE22" s="163"/>
      <c r="BF22" s="164"/>
      <c r="BG22" s="164"/>
      <c r="BH22" s="102"/>
      <c r="BI22" s="102"/>
      <c r="BJ22" s="102"/>
      <c r="BK22" s="102"/>
      <c r="BL22" s="102"/>
      <c r="BM22" s="106">
        <f t="shared" si="8"/>
        <v>11</v>
      </c>
      <c r="BN22" s="554" t="s">
        <v>343</v>
      </c>
      <c r="BO22" s="533">
        <f>Inputs!$B$6</f>
        <v>2.7460000000000002E-3</v>
      </c>
      <c r="BP22" s="574"/>
      <c r="BQ22" s="574"/>
      <c r="BR22" s="577">
        <f>-BO22*BR20</f>
        <v>-12801.983808000001</v>
      </c>
      <c r="BS22" s="106">
        <f t="shared" ref="BS22" si="28">+BS21+1</f>
        <v>11</v>
      </c>
      <c r="BT22" s="557" t="s">
        <v>76</v>
      </c>
      <c r="BU22" s="558">
        <v>0.21</v>
      </c>
      <c r="BV22" s="366"/>
      <c r="BW22" s="366"/>
      <c r="BX22" s="581">
        <f>-BU22*BX21</f>
        <v>184135.98058208503</v>
      </c>
      <c r="BY22" s="16"/>
      <c r="CA22" s="250"/>
      <c r="CB22" s="250"/>
      <c r="CD22" s="251"/>
      <c r="CE22" s="106">
        <f t="shared" ref="CE22" si="29">+CE21+1</f>
        <v>10</v>
      </c>
      <c r="CF22" s="17" t="s">
        <v>81</v>
      </c>
      <c r="CG22" s="12"/>
      <c r="CH22" s="24"/>
      <c r="CI22" s="24"/>
      <c r="CJ22" s="24"/>
      <c r="CK22" s="24"/>
      <c r="CL22" s="337"/>
      <c r="CM22" s="24"/>
      <c r="CN22" s="22"/>
      <c r="CO22" s="16">
        <f t="shared" si="14"/>
        <v>2</v>
      </c>
      <c r="CP22" s="17" t="s">
        <v>81</v>
      </c>
      <c r="CQ22" s="22"/>
      <c r="CR22" s="22"/>
      <c r="CS22" s="22"/>
      <c r="CT22" s="22"/>
      <c r="CU22" s="22"/>
      <c r="CV22" s="22"/>
      <c r="CW22" s="22"/>
      <c r="CX22" s="22"/>
      <c r="CY22" s="22"/>
      <c r="CZ22" s="22"/>
      <c r="DA22" s="16">
        <f t="shared" si="16"/>
        <v>2</v>
      </c>
      <c r="DB22" s="17" t="s">
        <v>81</v>
      </c>
      <c r="DC22" s="22"/>
      <c r="DD22" s="22"/>
      <c r="DE22" s="22"/>
    </row>
    <row r="23" spans="1:122" ht="15" customHeight="1" thickBot="1" x14ac:dyDescent="0.25">
      <c r="A23" s="16">
        <f t="shared" si="0"/>
        <v>12</v>
      </c>
      <c r="B23" s="406">
        <v>45170</v>
      </c>
      <c r="C23" s="349">
        <f>'[24]G Lead Sheet'!C24</f>
        <v>14545255.851303132</v>
      </c>
      <c r="D23" s="349">
        <f>'[24]G Lead Sheet'!D24</f>
        <v>14545255.851303132</v>
      </c>
      <c r="E23" s="349">
        <f t="shared" si="17"/>
        <v>0</v>
      </c>
      <c r="F23" s="422"/>
      <c r="G23" s="53">
        <f>ROW()</f>
        <v>23</v>
      </c>
      <c r="H23" s="384"/>
      <c r="I23" s="156"/>
      <c r="J23" s="91"/>
      <c r="K23" s="551"/>
      <c r="L23" s="106">
        <f t="shared" si="11"/>
        <v>12</v>
      </c>
      <c r="M23" s="17" t="s">
        <v>269</v>
      </c>
      <c r="N23" s="582">
        <f>'[23]Unallocated Detail (CBR)'!$H$283</f>
        <v>159091592.97999999</v>
      </c>
      <c r="O23" s="16">
        <f t="shared" si="1"/>
        <v>12</v>
      </c>
      <c r="P23" s="2" t="s">
        <v>67</v>
      </c>
      <c r="Q23" s="141">
        <f>+Inputs!B9</f>
        <v>0.21</v>
      </c>
      <c r="R23" s="42">
        <f>R21*Q23</f>
        <v>-16131797.266839754</v>
      </c>
      <c r="S23" s="53">
        <f t="shared" si="12"/>
        <v>12</v>
      </c>
      <c r="T23" s="365" t="s">
        <v>210</v>
      </c>
      <c r="U23" s="519"/>
      <c r="V23" s="341">
        <f>'[20]Lead 3.05 '!D23</f>
        <v>61884308.419999987</v>
      </c>
      <c r="W23" s="16">
        <f t="shared" si="2"/>
        <v>12</v>
      </c>
      <c r="X23" s="2" t="s">
        <v>54</v>
      </c>
      <c r="Y23" s="1"/>
      <c r="Z23" s="36"/>
      <c r="AA23" s="311">
        <f>-AA20-AA22</f>
        <v>-702474.07889516011</v>
      </c>
      <c r="AB23" s="35">
        <f t="shared" si="3"/>
        <v>12</v>
      </c>
      <c r="AG23" s="25"/>
      <c r="AN23" s="16">
        <v>12</v>
      </c>
      <c r="AS23" s="25"/>
      <c r="AT23" s="17"/>
      <c r="AU23" s="17"/>
      <c r="AV23" s="102"/>
      <c r="AW23" s="102"/>
      <c r="AX23" s="102"/>
      <c r="BC23" s="53"/>
      <c r="BD23" s="160"/>
      <c r="BE23" s="163"/>
      <c r="BF23" s="164"/>
      <c r="BG23" s="164"/>
      <c r="BH23" s="102"/>
      <c r="BI23" s="102"/>
      <c r="BJ23" s="102"/>
      <c r="BK23" s="102"/>
      <c r="BL23" s="102"/>
      <c r="BM23" s="106">
        <f t="shared" si="8"/>
        <v>12</v>
      </c>
      <c r="BN23" s="554" t="s">
        <v>344</v>
      </c>
      <c r="BO23" s="533">
        <f>Inputs!$B$7</f>
        <v>4.0000000000000001E-3</v>
      </c>
      <c r="BP23" s="574"/>
      <c r="BQ23" s="574"/>
      <c r="BR23" s="577">
        <f>-BO23*BR20</f>
        <v>-18648.191999999999</v>
      </c>
      <c r="BS23" s="106">
        <f t="shared" ref="BS23" si="30">+BS22+1</f>
        <v>12</v>
      </c>
      <c r="BT23" s="557" t="s">
        <v>55</v>
      </c>
      <c r="BU23" s="557"/>
      <c r="BV23" s="366"/>
      <c r="BW23" s="366"/>
      <c r="BX23" s="559">
        <f>-BX19-BX22</f>
        <v>692702.02218974847</v>
      </c>
      <c r="BY23" s="16"/>
      <c r="CA23" s="250"/>
      <c r="CB23" s="357"/>
      <c r="CD23" s="251"/>
      <c r="CE23" s="106">
        <f t="shared" ref="CE23" si="31">+CE22+1</f>
        <v>11</v>
      </c>
      <c r="CF23" s="17"/>
      <c r="CG23" s="45"/>
      <c r="CH23" s="49"/>
      <c r="CI23" s="49"/>
      <c r="CJ23" s="49"/>
      <c r="CK23" s="49"/>
      <c r="CL23" s="417"/>
      <c r="CM23" s="49"/>
      <c r="CN23" s="49"/>
      <c r="CO23" s="16">
        <f t="shared" si="14"/>
        <v>3</v>
      </c>
      <c r="CP23" s="17"/>
      <c r="CQ23" s="49"/>
      <c r="CR23" s="49"/>
      <c r="CS23" s="49"/>
      <c r="CT23" s="49"/>
      <c r="CU23" s="49"/>
      <c r="CV23" s="49"/>
      <c r="CW23" s="417"/>
      <c r="CX23" s="417"/>
      <c r="CY23" s="417"/>
      <c r="CZ23" s="25"/>
      <c r="DA23" s="16">
        <f t="shared" si="16"/>
        <v>3</v>
      </c>
      <c r="DB23" s="17"/>
      <c r="DC23" s="49"/>
      <c r="DD23" s="49"/>
      <c r="DE23" s="67"/>
    </row>
    <row r="24" spans="1:122" ht="15" customHeight="1" thickTop="1" thickBot="1" x14ac:dyDescent="0.3">
      <c r="A24" s="16">
        <f t="shared" si="0"/>
        <v>13</v>
      </c>
      <c r="B24" s="406">
        <v>45200</v>
      </c>
      <c r="C24" s="349">
        <f>'[24]G Lead Sheet'!C25</f>
        <v>18564896.949934151</v>
      </c>
      <c r="D24" s="349">
        <f>'[24]G Lead Sheet'!D25</f>
        <v>18597385.470562816</v>
      </c>
      <c r="E24" s="349">
        <f t="shared" si="17"/>
        <v>32488.520628664643</v>
      </c>
      <c r="F24" s="422"/>
      <c r="G24" s="53">
        <f>ROW()</f>
        <v>24</v>
      </c>
      <c r="H24" s="412" t="s">
        <v>325</v>
      </c>
      <c r="I24" s="156"/>
      <c r="J24" s="413"/>
      <c r="K24" s="304">
        <f>SUM(J19:J23)</f>
        <v>0</v>
      </c>
      <c r="L24" s="106">
        <f t="shared" si="11"/>
        <v>13</v>
      </c>
      <c r="M24" s="2" t="s">
        <v>275</v>
      </c>
      <c r="N24" s="582">
        <f>'[23]Unallocated Detail (CBR)'!$H$284</f>
        <v>-154677104.63</v>
      </c>
      <c r="O24" s="16">
        <f t="shared" si="1"/>
        <v>13</v>
      </c>
      <c r="P24" s="2" t="s">
        <v>55</v>
      </c>
      <c r="Q24" s="36"/>
      <c r="R24" s="326">
        <f>-R23</f>
        <v>16131797.266839754</v>
      </c>
      <c r="S24" s="53">
        <f t="shared" si="12"/>
        <v>13</v>
      </c>
      <c r="T24" s="365"/>
      <c r="U24" s="520"/>
      <c r="V24" s="303"/>
      <c r="W24" s="16">
        <f t="shared" si="2"/>
        <v>13</v>
      </c>
      <c r="X24" s="269"/>
      <c r="Z24" s="539"/>
      <c r="AB24" s="35">
        <f t="shared" si="3"/>
        <v>13</v>
      </c>
      <c r="AC24" s="17" t="s">
        <v>88</v>
      </c>
      <c r="AG24" s="302">
        <f>'[9]Lead Sheet'!$F$27</f>
        <v>4161560.087148</v>
      </c>
      <c r="AN24" s="16">
        <v>13</v>
      </c>
      <c r="AO24" s="2" t="s">
        <v>56</v>
      </c>
      <c r="AP24" s="254">
        <f>+Inputs!B9</f>
        <v>0.21</v>
      </c>
      <c r="AQ24" s="254"/>
      <c r="AR24" s="254"/>
      <c r="AS24" s="25">
        <f>AS22*AP24</f>
        <v>335199.09745896026</v>
      </c>
      <c r="AT24" s="17"/>
      <c r="AU24" s="17"/>
      <c r="AV24" s="102"/>
      <c r="AW24" s="102"/>
      <c r="AX24" s="102"/>
      <c r="BC24" s="165"/>
      <c r="BD24" s="221"/>
      <c r="BE24" s="255"/>
      <c r="BF24" s="255"/>
      <c r="BG24" s="255"/>
      <c r="BH24" s="102"/>
      <c r="BI24" s="102"/>
      <c r="BJ24" s="102"/>
      <c r="BK24" s="102"/>
      <c r="BL24" s="102"/>
      <c r="BM24" s="106">
        <f t="shared" si="8"/>
        <v>13</v>
      </c>
      <c r="BN24" s="554" t="s">
        <v>345</v>
      </c>
      <c r="BO24" s="533">
        <f>Inputs!$B$8</f>
        <v>3.8413999999999997E-2</v>
      </c>
      <c r="BP24" s="574"/>
      <c r="BQ24" s="574"/>
      <c r="BR24" s="577">
        <f>-BO24*BR20</f>
        <v>-179087.911872</v>
      </c>
      <c r="BS24" s="102"/>
      <c r="BT24" s="366"/>
      <c r="BU24" s="366"/>
      <c r="BV24" s="568"/>
      <c r="BW24" s="568"/>
      <c r="BX24" s="579"/>
      <c r="BY24" s="16"/>
      <c r="CA24" s="50"/>
      <c r="CB24" s="252"/>
      <c r="CC24" s="380"/>
      <c r="CD24" s="251"/>
      <c r="CE24" s="106">
        <f t="shared" ref="CE24" si="32">+CE23+1</f>
        <v>12</v>
      </c>
      <c r="CF24" s="17" t="s">
        <v>82</v>
      </c>
      <c r="CG24" s="337">
        <f>+'[23]Allocated (CBR)'!C19</f>
        <v>729822768.6500001</v>
      </c>
      <c r="CH24" s="24">
        <f>+F39</f>
        <v>0</v>
      </c>
      <c r="CI24" s="24"/>
      <c r="CJ24" s="24">
        <v>0</v>
      </c>
      <c r="CK24" s="24">
        <v>0</v>
      </c>
      <c r="CL24" s="337">
        <f>V47+V51+V55</f>
        <v>14800298.720000001</v>
      </c>
      <c r="CM24" s="24"/>
      <c r="CN24" s="24">
        <v>0</v>
      </c>
      <c r="CO24" s="16">
        <f t="shared" si="14"/>
        <v>4</v>
      </c>
      <c r="CP24" s="17" t="s">
        <v>82</v>
      </c>
      <c r="CQ24" s="24"/>
      <c r="CR24" s="24"/>
      <c r="CS24" s="24">
        <v>0</v>
      </c>
      <c r="CT24" s="24">
        <v>0</v>
      </c>
      <c r="CU24" s="24">
        <v>0</v>
      </c>
      <c r="CV24" s="24"/>
      <c r="CW24" s="337">
        <v>0</v>
      </c>
      <c r="CX24" s="337"/>
      <c r="CY24" s="337">
        <f t="shared" ref="CY24:CY41" si="33">SUM(CH24:CX24)-CO24</f>
        <v>14800298.720000001</v>
      </c>
      <c r="CZ24" s="25">
        <f>CG24+CY24</f>
        <v>744623067.37000012</v>
      </c>
      <c r="DA24" s="16">
        <f t="shared" si="16"/>
        <v>4</v>
      </c>
      <c r="DB24" s="17" t="s">
        <v>82</v>
      </c>
      <c r="DC24" s="24">
        <f>CG24</f>
        <v>729822768.6500001</v>
      </c>
      <c r="DD24" s="24">
        <f>CY24</f>
        <v>14800298.720000001</v>
      </c>
      <c r="DE24" s="64">
        <f>+DC24+DD24</f>
        <v>744623067.37000012</v>
      </c>
      <c r="DF24" s="64"/>
    </row>
    <row r="25" spans="1:122" ht="15" customHeight="1" thickTop="1" x14ac:dyDescent="0.25">
      <c r="A25" s="16">
        <f t="shared" si="0"/>
        <v>14</v>
      </c>
      <c r="B25" s="406">
        <v>45231</v>
      </c>
      <c r="C25" s="349">
        <f>'[24]G Lead Sheet'!C26</f>
        <v>18886236.322845582</v>
      </c>
      <c r="D25" s="349">
        <f>'[24]G Lead Sheet'!D26</f>
        <v>18424450.286450919</v>
      </c>
      <c r="E25" s="349">
        <f t="shared" si="17"/>
        <v>-461786.03639466316</v>
      </c>
      <c r="F25" s="422"/>
      <c r="G25" s="53">
        <f>ROW()</f>
        <v>25</v>
      </c>
      <c r="H25" s="156"/>
      <c r="I25" s="156"/>
      <c r="J25" s="361"/>
      <c r="K25" s="361"/>
      <c r="L25" s="106">
        <f t="shared" si="11"/>
        <v>14</v>
      </c>
      <c r="M25" s="2" t="s">
        <v>271</v>
      </c>
      <c r="N25" s="583">
        <f>'[23]Unallocated Detail (CBR)'!$H$285</f>
        <v>0</v>
      </c>
      <c r="O25" s="16"/>
      <c r="R25" s="2" t="s">
        <v>20</v>
      </c>
      <c r="S25" s="53">
        <f t="shared" si="12"/>
        <v>14</v>
      </c>
      <c r="T25" s="514" t="s">
        <v>141</v>
      </c>
      <c r="U25" s="364"/>
      <c r="V25" s="532">
        <f>SUM(V14:V24)</f>
        <v>107685880.52078465</v>
      </c>
      <c r="W25" s="42"/>
      <c r="X25" s="17"/>
      <c r="Y25" s="42"/>
      <c r="Z25" s="538"/>
      <c r="AA25" s="538"/>
      <c r="AB25" s="35">
        <f t="shared" si="3"/>
        <v>14</v>
      </c>
      <c r="AC25" s="253" t="s">
        <v>50</v>
      </c>
      <c r="AH25" s="25">
        <f>ROUND(AG22-AG24,0)</f>
        <v>-621223</v>
      </c>
      <c r="AN25" s="16">
        <v>14</v>
      </c>
      <c r="AP25" s="254"/>
      <c r="AQ25" s="254"/>
      <c r="AR25" s="254"/>
      <c r="AS25" s="25"/>
      <c r="AT25" s="17"/>
      <c r="AU25" s="17"/>
      <c r="AV25" s="17"/>
      <c r="AW25" s="17"/>
      <c r="AX25" s="102"/>
      <c r="BC25" s="165"/>
      <c r="BD25" s="181"/>
      <c r="BE25" s="130"/>
      <c r="BF25" s="130"/>
      <c r="BG25" s="130"/>
      <c r="BH25" s="102"/>
      <c r="BI25" s="102"/>
      <c r="BJ25" s="102"/>
      <c r="BK25" s="102"/>
      <c r="BL25" s="102"/>
      <c r="BM25" s="106">
        <f t="shared" si="8"/>
        <v>14</v>
      </c>
      <c r="BN25" s="556" t="s">
        <v>153</v>
      </c>
      <c r="BO25" s="556"/>
      <c r="BP25" s="574"/>
      <c r="BQ25" s="574"/>
      <c r="BR25" s="576">
        <f>SUM(BR22:BR24)</f>
        <v>-210538.08768</v>
      </c>
      <c r="BS25" s="102"/>
      <c r="BT25" s="413"/>
      <c r="BU25" s="413"/>
      <c r="BV25" s="413"/>
      <c r="BW25" s="252"/>
      <c r="BX25" s="30"/>
      <c r="BY25" s="16"/>
      <c r="CB25" s="241"/>
      <c r="CC25" s="30"/>
      <c r="CD25" s="24"/>
      <c r="CE25" s="106">
        <f t="shared" ref="CE25" si="34">+CE24+1</f>
        <v>13</v>
      </c>
      <c r="CF25" s="17"/>
      <c r="CG25" s="45"/>
      <c r="CH25" s="42"/>
      <c r="CI25" s="42"/>
      <c r="CJ25" s="42"/>
      <c r="CK25" s="42"/>
      <c r="CL25" s="417"/>
      <c r="CM25" s="42"/>
      <c r="CN25" s="43"/>
      <c r="CO25" s="16">
        <f t="shared" si="14"/>
        <v>5</v>
      </c>
      <c r="CP25" s="17"/>
      <c r="CQ25" s="43"/>
      <c r="CR25" s="42"/>
      <c r="CS25" s="43"/>
      <c r="CT25" s="43"/>
      <c r="CU25" s="43"/>
      <c r="CV25" s="43"/>
      <c r="CW25" s="303"/>
      <c r="CX25" s="303"/>
      <c r="CY25" s="303">
        <f t="shared" si="33"/>
        <v>0</v>
      </c>
      <c r="CZ25" s="43"/>
      <c r="DA25" s="16">
        <f t="shared" si="16"/>
        <v>5</v>
      </c>
      <c r="DB25" s="17"/>
      <c r="DC25" s="43"/>
      <c r="DD25" s="42"/>
      <c r="DE25" s="65"/>
    </row>
    <row r="26" spans="1:122" ht="15" customHeight="1" thickBot="1" x14ac:dyDescent="0.25">
      <c r="A26" s="16">
        <f t="shared" si="0"/>
        <v>15</v>
      </c>
      <c r="B26" s="406">
        <v>45261</v>
      </c>
      <c r="C26" s="349">
        <f>'[24]G Lead Sheet'!C27</f>
        <v>9880317.0666848905</v>
      </c>
      <c r="D26" s="349">
        <f>'[24]G Lead Sheet'!D27</f>
        <v>10629526.775164561</v>
      </c>
      <c r="E26" s="349">
        <f t="shared" si="17"/>
        <v>749209.70847967081</v>
      </c>
      <c r="F26" s="422"/>
      <c r="G26" s="53">
        <f>ROW()</f>
        <v>26</v>
      </c>
      <c r="H26" s="156" t="s">
        <v>142</v>
      </c>
      <c r="I26" s="361"/>
      <c r="J26" s="313"/>
      <c r="K26" s="303">
        <f>SUM(K15:K25)</f>
        <v>839655.88</v>
      </c>
      <c r="L26" s="106">
        <f t="shared" si="11"/>
        <v>15</v>
      </c>
      <c r="N26" s="421"/>
      <c r="O26" s="61"/>
      <c r="P26"/>
      <c r="Q26"/>
      <c r="R26"/>
      <c r="S26" s="53">
        <f t="shared" si="12"/>
        <v>15</v>
      </c>
      <c r="T26" s="364"/>
      <c r="U26" s="364"/>
      <c r="V26" s="364"/>
      <c r="W26" s="130"/>
      <c r="X26" s="130"/>
      <c r="Y26" s="130"/>
      <c r="Z26" s="130"/>
      <c r="AA26" s="130"/>
      <c r="AB26" s="35">
        <f t="shared" si="3"/>
        <v>15</v>
      </c>
      <c r="AC26" s="256"/>
      <c r="AI26" s="2"/>
      <c r="AJ26" s="2"/>
      <c r="AK26" s="2"/>
      <c r="AL26" s="2"/>
      <c r="AM26" s="2"/>
      <c r="AN26" s="16">
        <v>15</v>
      </c>
      <c r="AO26" s="2" t="s">
        <v>54</v>
      </c>
      <c r="AS26" s="314">
        <f>AS22-AS24</f>
        <v>1260987.0809170411</v>
      </c>
      <c r="AT26" s="17"/>
      <c r="AU26" s="17"/>
      <c r="AV26" s="17"/>
      <c r="AW26" s="17"/>
      <c r="AX26" s="102"/>
      <c r="BC26" s="165"/>
      <c r="BD26" s="181"/>
      <c r="BE26" s="257"/>
      <c r="BF26" s="257"/>
      <c r="BG26" s="143"/>
      <c r="BH26" s="102"/>
      <c r="BI26" s="102"/>
      <c r="BJ26" s="102"/>
      <c r="BK26" s="102"/>
      <c r="BL26" s="102"/>
      <c r="BM26" s="106">
        <f t="shared" si="8"/>
        <v>15</v>
      </c>
      <c r="BN26" s="358"/>
      <c r="BO26" s="358"/>
      <c r="BP26" s="574"/>
      <c r="BQ26" s="574"/>
      <c r="BR26" s="577"/>
      <c r="BS26" s="102"/>
      <c r="BT26" s="102"/>
      <c r="BU26" s="102"/>
      <c r="BV26" s="102"/>
      <c r="BW26" s="102"/>
      <c r="BX26" s="102"/>
      <c r="BY26" s="16"/>
      <c r="BZ26" s="59"/>
      <c r="CA26" s="59"/>
      <c r="CB26" s="258"/>
      <c r="CD26" s="42"/>
      <c r="CE26" s="106">
        <f t="shared" ref="CE26" si="35">+CE25+1</f>
        <v>14</v>
      </c>
      <c r="CF26" s="17" t="s">
        <v>5</v>
      </c>
      <c r="CG26" s="324">
        <f>SUM(CG24:CG25)</f>
        <v>729822768.6500001</v>
      </c>
      <c r="CH26" s="41">
        <f>SUM(CH23:CH25)</f>
        <v>0</v>
      </c>
      <c r="CI26" s="41">
        <f>SUM(CI23:CI25)</f>
        <v>0</v>
      </c>
      <c r="CJ26" s="41">
        <f>SUM(CJ23:CJ25)</f>
        <v>0</v>
      </c>
      <c r="CK26" s="41">
        <f>SUM(CK23:CK25)</f>
        <v>0</v>
      </c>
      <c r="CL26" s="324">
        <f>SUM(CL23:CL25)</f>
        <v>14800298.720000001</v>
      </c>
      <c r="CM26" s="41"/>
      <c r="CN26" s="41">
        <f>SUM(CN23:CN25)</f>
        <v>0</v>
      </c>
      <c r="CO26" s="16">
        <f t="shared" si="14"/>
        <v>6</v>
      </c>
      <c r="CP26" s="17" t="s">
        <v>5</v>
      </c>
      <c r="CQ26" s="41">
        <f>SUM(CQ23:CQ25)</f>
        <v>0</v>
      </c>
      <c r="CR26" s="41">
        <f>SUM(CR23:CR25)</f>
        <v>0</v>
      </c>
      <c r="CS26" s="41">
        <f>SUM(CS23:CS25)</f>
        <v>0</v>
      </c>
      <c r="CT26" s="41">
        <f>SUM(CT23:CT25)</f>
        <v>0</v>
      </c>
      <c r="CU26" s="41">
        <f>SUM(CU23:CU25)</f>
        <v>0</v>
      </c>
      <c r="CV26" s="41"/>
      <c r="CW26" s="324">
        <f>SUM(CW23:CW25)</f>
        <v>0</v>
      </c>
      <c r="CX26" s="324">
        <f>SUM(CX23:CX25)</f>
        <v>0</v>
      </c>
      <c r="CY26" s="324">
        <f t="shared" si="33"/>
        <v>14800298.720000001</v>
      </c>
      <c r="CZ26" s="25">
        <f>CG26+CY26</f>
        <v>744623067.37000012</v>
      </c>
      <c r="DA26" s="16">
        <f t="shared" si="16"/>
        <v>6</v>
      </c>
      <c r="DB26" s="17" t="s">
        <v>5</v>
      </c>
      <c r="DC26" s="41">
        <f>SUM(DC22:DC25)</f>
        <v>729822768.6500001</v>
      </c>
      <c r="DD26" s="41">
        <f>SUM(DD22:DD25)</f>
        <v>14800298.720000001</v>
      </c>
      <c r="DE26" s="41">
        <f>SUM(DE22:DE25)</f>
        <v>744623067.37000012</v>
      </c>
      <c r="DF26" s="25"/>
    </row>
    <row r="27" spans="1:122" s="59" customFormat="1" ht="15" customHeight="1" thickTop="1" x14ac:dyDescent="0.25">
      <c r="A27" s="16">
        <f t="shared" si="0"/>
        <v>16</v>
      </c>
      <c r="B27" s="156"/>
      <c r="C27" s="350">
        <f>ROUND(SUM(C15:C26),0)</f>
        <v>212791470</v>
      </c>
      <c r="D27" s="350">
        <f>ROUND(SUM(D15:D26),0)</f>
        <v>211407660</v>
      </c>
      <c r="E27" s="350">
        <f>ROUND(SUM(E15:E26),0)</f>
        <v>-1383810</v>
      </c>
      <c r="F27" s="151"/>
      <c r="G27" s="53">
        <f>ROW()</f>
        <v>27</v>
      </c>
      <c r="H27" s="156"/>
      <c r="I27" s="361"/>
      <c r="J27" s="313"/>
      <c r="K27" s="367"/>
      <c r="L27" s="106">
        <f t="shared" si="11"/>
        <v>16</v>
      </c>
      <c r="M27" s="59" t="s">
        <v>276</v>
      </c>
      <c r="N27" s="418">
        <f>SUM(N22:N25)</f>
        <v>42449614.266333669</v>
      </c>
      <c r="O27" s="16"/>
      <c r="P27"/>
      <c r="Q27"/>
      <c r="R27"/>
      <c r="S27" s="53">
        <f t="shared" si="12"/>
        <v>16</v>
      </c>
      <c r="T27" s="549" t="s">
        <v>215</v>
      </c>
      <c r="U27" s="364"/>
      <c r="V27" s="364"/>
      <c r="W27" s="42"/>
      <c r="AB27" s="35">
        <f t="shared" si="3"/>
        <v>16</v>
      </c>
      <c r="AC27" s="160" t="s">
        <v>162</v>
      </c>
      <c r="AD27" s="2"/>
      <c r="AE27" s="2"/>
      <c r="AF27" s="2"/>
      <c r="AG27" s="2"/>
      <c r="AH27" s="25">
        <f>-AH25</f>
        <v>621223</v>
      </c>
      <c r="AI27" s="146"/>
      <c r="AJ27" s="146"/>
      <c r="AK27" s="146"/>
      <c r="AL27" s="146"/>
      <c r="AM27" s="146"/>
      <c r="AN27" s="2"/>
      <c r="AO27" s="2"/>
      <c r="AP27" s="2"/>
      <c r="AQ27" s="413"/>
      <c r="AR27" s="413"/>
      <c r="AS27"/>
      <c r="AT27" s="17"/>
      <c r="AU27" s="17"/>
      <c r="AV27" s="17"/>
      <c r="AW27" s="17"/>
      <c r="AX27" s="102"/>
      <c r="AY27" s="156"/>
      <c r="AZ27" s="156"/>
      <c r="BA27" s="156"/>
      <c r="BB27" s="156"/>
      <c r="BC27" s="165"/>
      <c r="BD27" s="259"/>
      <c r="BE27" s="257"/>
      <c r="BF27" s="257"/>
      <c r="BG27" s="143"/>
      <c r="BH27" s="102"/>
      <c r="BI27" s="102"/>
      <c r="BJ27" s="102"/>
      <c r="BK27" s="102"/>
      <c r="BL27" s="102"/>
      <c r="BM27" s="106">
        <f t="shared" si="8"/>
        <v>16</v>
      </c>
      <c r="BN27" s="557" t="s">
        <v>158</v>
      </c>
      <c r="BO27" s="574"/>
      <c r="BP27" s="574"/>
      <c r="BQ27" s="574"/>
      <c r="BR27" s="578">
        <f>-BR20-BR25</f>
        <v>-4451509.9123200001</v>
      </c>
      <c r="BS27" s="102"/>
      <c r="BT27" s="102"/>
      <c r="BU27" s="102"/>
      <c r="BV27" s="102"/>
      <c r="BW27" s="102"/>
      <c r="BX27" s="102"/>
      <c r="BY27" s="16"/>
      <c r="BZ27" s="17"/>
      <c r="CA27" s="2"/>
      <c r="CB27" s="260"/>
      <c r="CC27" s="2"/>
      <c r="CD27" s="42"/>
      <c r="CE27" s="106">
        <f t="shared" ref="CE27" si="36">+CE26+1</f>
        <v>15</v>
      </c>
      <c r="CF27" s="96"/>
      <c r="CG27" s="37"/>
      <c r="CH27" s="37"/>
      <c r="CI27" s="37"/>
      <c r="CJ27" s="37"/>
      <c r="CK27" s="37"/>
      <c r="CL27" s="37"/>
      <c r="CM27" s="37"/>
      <c r="CN27" s="290"/>
      <c r="CO27" s="16">
        <f t="shared" si="14"/>
        <v>7</v>
      </c>
      <c r="CP27" s="96"/>
      <c r="CQ27" s="290"/>
      <c r="CR27" s="62"/>
      <c r="CS27" s="290"/>
      <c r="CT27" s="290"/>
      <c r="CU27" s="290"/>
      <c r="CV27" s="290"/>
      <c r="CW27" s="290"/>
      <c r="CX27" s="290"/>
      <c r="CY27" s="290"/>
      <c r="CZ27" s="37"/>
      <c r="DA27" s="16">
        <f t="shared" si="16"/>
        <v>7</v>
      </c>
      <c r="DB27"/>
      <c r="DC27"/>
      <c r="DD27"/>
      <c r="DE27"/>
      <c r="DF27" s="25"/>
      <c r="DG27"/>
      <c r="DH27"/>
      <c r="DI27"/>
      <c r="DJ27"/>
      <c r="DK27"/>
      <c r="DL27"/>
      <c r="DM27"/>
      <c r="DN27"/>
      <c r="DO27"/>
      <c r="DP27"/>
      <c r="DQ27"/>
      <c r="DR27"/>
    </row>
    <row r="28" spans="1:122" ht="15" customHeight="1" x14ac:dyDescent="0.2">
      <c r="A28" s="16">
        <f t="shared" si="0"/>
        <v>17</v>
      </c>
      <c r="B28" s="201" t="s">
        <v>132</v>
      </c>
      <c r="C28" s="144"/>
      <c r="D28" s="144"/>
      <c r="E28" s="156"/>
      <c r="F28" s="151"/>
      <c r="G28" s="53">
        <f>ROW()</f>
        <v>28</v>
      </c>
      <c r="H28" s="358" t="s">
        <v>134</v>
      </c>
      <c r="I28" s="192">
        <f>+Inputs!B6</f>
        <v>2.7460000000000002E-3</v>
      </c>
      <c r="J28" s="352">
        <f>+K26*I28</f>
        <v>2305.6950464800002</v>
      </c>
      <c r="K28" s="417"/>
      <c r="L28" s="106">
        <f t="shared" si="11"/>
        <v>17</v>
      </c>
      <c r="N28" s="415"/>
      <c r="O28" s="16"/>
      <c r="P28"/>
      <c r="Q28"/>
      <c r="R28"/>
      <c r="S28" s="53">
        <f t="shared" si="12"/>
        <v>17</v>
      </c>
      <c r="T28" s="365" t="s">
        <v>213</v>
      </c>
      <c r="U28" s="519"/>
      <c r="V28" s="341">
        <f>'[20]Lead 3.05 '!D28</f>
        <v>-220525.99</v>
      </c>
      <c r="W28" s="42"/>
      <c r="AB28" s="35">
        <f t="shared" si="3"/>
        <v>17</v>
      </c>
      <c r="AC28" s="158" t="s">
        <v>76</v>
      </c>
      <c r="AG28" s="141">
        <f>+Inputs!B9</f>
        <v>0.21</v>
      </c>
      <c r="AH28" s="82">
        <f>ROUND(-AH25*AG28,0)</f>
        <v>130457</v>
      </c>
      <c r="AI28" s="147"/>
      <c r="AJ28" s="147"/>
      <c r="AK28" s="147"/>
      <c r="AL28" s="147"/>
      <c r="AM28" s="147"/>
      <c r="AS28"/>
      <c r="AT28" s="44"/>
      <c r="AU28" s="44"/>
      <c r="AV28" s="44"/>
      <c r="AW28" s="44"/>
      <c r="AX28" s="44"/>
      <c r="BC28" s="165"/>
      <c r="BD28" s="259"/>
      <c r="BE28" s="257"/>
      <c r="BF28" s="257"/>
      <c r="BG28" s="257"/>
      <c r="BH28" s="44"/>
      <c r="BI28" s="44"/>
      <c r="BJ28" s="44"/>
      <c r="BK28" s="44"/>
      <c r="BL28" s="44"/>
      <c r="BM28" s="106">
        <f t="shared" si="8"/>
        <v>17</v>
      </c>
      <c r="BN28" s="557" t="s">
        <v>76</v>
      </c>
      <c r="BO28" s="558">
        <v>0.21</v>
      </c>
      <c r="BP28" s="574"/>
      <c r="BQ28" s="574"/>
      <c r="BR28" s="577">
        <f>+BO28*BR27</f>
        <v>-934817.08158719994</v>
      </c>
      <c r="BS28" s="313"/>
      <c r="BT28" s="313"/>
      <c r="BU28" s="313"/>
      <c r="BV28" s="313"/>
      <c r="BW28" s="313"/>
      <c r="BX28" s="313"/>
      <c r="BY28" s="16"/>
      <c r="BZ28" s="17"/>
      <c r="CB28" s="260"/>
      <c r="CD28" s="262"/>
      <c r="CE28" s="106">
        <f t="shared" ref="CE28" si="37">+CE27+1</f>
        <v>16</v>
      </c>
      <c r="CF28" s="27" t="s">
        <v>65</v>
      </c>
      <c r="CG28" s="337">
        <f>+'[23]Allocated (CBR)'!C24</f>
        <v>8016700.7699999977</v>
      </c>
      <c r="CH28" s="24">
        <v>0</v>
      </c>
      <c r="CI28" s="24"/>
      <c r="CJ28" s="24">
        <v>0</v>
      </c>
      <c r="CK28" s="24">
        <v>0</v>
      </c>
      <c r="CL28" s="337"/>
      <c r="CM28" s="24"/>
      <c r="CN28" s="24">
        <v>0</v>
      </c>
      <c r="CO28" s="16">
        <f t="shared" si="14"/>
        <v>8</v>
      </c>
      <c r="CP28" s="27" t="s">
        <v>65</v>
      </c>
      <c r="CQ28" s="44"/>
      <c r="CR28" s="24">
        <v>0</v>
      </c>
      <c r="CS28" s="44">
        <v>0</v>
      </c>
      <c r="CT28" s="44">
        <v>0</v>
      </c>
      <c r="CU28" s="44">
        <v>0</v>
      </c>
      <c r="CV28" s="44"/>
      <c r="CW28" s="313">
        <v>0</v>
      </c>
      <c r="CX28" s="313"/>
      <c r="CY28" s="313">
        <f t="shared" si="33"/>
        <v>0</v>
      </c>
      <c r="CZ28" s="25">
        <f t="shared" ref="CZ28:CZ41" si="38">CG28+CY28</f>
        <v>8016700.7699999977</v>
      </c>
      <c r="DA28" s="16">
        <f t="shared" si="16"/>
        <v>8</v>
      </c>
      <c r="DB28" s="80" t="s">
        <v>58</v>
      </c>
      <c r="DC28" s="24">
        <f t="shared" ref="DC28:DC41" si="39">CG28</f>
        <v>8016700.7699999977</v>
      </c>
      <c r="DD28" s="24">
        <f t="shared" ref="DD28:DD41" si="40">CY28</f>
        <v>0</v>
      </c>
      <c r="DE28" s="64">
        <f>DC28+DD28</f>
        <v>8016700.7699999977</v>
      </c>
      <c r="DF28" s="25"/>
    </row>
    <row r="29" spans="1:122" ht="15" customHeight="1" thickBot="1" x14ac:dyDescent="0.25">
      <c r="A29" s="16">
        <f t="shared" si="0"/>
        <v>18</v>
      </c>
      <c r="C29" s="365"/>
      <c r="D29" s="300"/>
      <c r="E29" s="296"/>
      <c r="F29" s="156"/>
      <c r="G29" s="53">
        <f>ROW()</f>
        <v>29</v>
      </c>
      <c r="H29" s="358" t="s">
        <v>135</v>
      </c>
      <c r="I29" s="192">
        <f>+Inputs!B7</f>
        <v>4.0000000000000001E-3</v>
      </c>
      <c r="J29" s="352">
        <f>+K26*I29</f>
        <v>3358.6235200000001</v>
      </c>
      <c r="K29" s="417"/>
      <c r="L29" s="106">
        <f t="shared" si="11"/>
        <v>18</v>
      </c>
      <c r="M29" s="17" t="s">
        <v>56</v>
      </c>
      <c r="N29" s="415">
        <f>N15-N22</f>
        <v>-336504.12479934841</v>
      </c>
      <c r="O29" s="16"/>
      <c r="P29"/>
      <c r="Q29"/>
      <c r="R29"/>
      <c r="S29" s="53">
        <f t="shared" si="12"/>
        <v>18</v>
      </c>
      <c r="T29" s="365" t="s">
        <v>340</v>
      </c>
      <c r="U29" s="519"/>
      <c r="V29" s="341">
        <f>'[20]Lead 3.05 '!D29</f>
        <v>-41950.17</v>
      </c>
      <c r="W29" s="42"/>
      <c r="AB29" s="35">
        <f t="shared" si="3"/>
        <v>18</v>
      </c>
      <c r="AC29" s="261" t="s">
        <v>55</v>
      </c>
      <c r="AH29" s="323">
        <f>AH27-AH28</f>
        <v>490766</v>
      </c>
      <c r="AI29" s="36"/>
      <c r="AJ29" s="36"/>
      <c r="AK29" s="36"/>
      <c r="AL29" s="36"/>
      <c r="AM29" s="36"/>
      <c r="AS29"/>
      <c r="AT29" s="2"/>
      <c r="AU29" s="2"/>
      <c r="AV29" s="2"/>
      <c r="AW29" s="2"/>
      <c r="AX29" s="2"/>
      <c r="AY29" s="159"/>
      <c r="BC29" s="165"/>
      <c r="BD29" s="259"/>
      <c r="BE29" s="257"/>
      <c r="BF29" s="257"/>
      <c r="BG29" s="257"/>
      <c r="BH29" s="2"/>
      <c r="BI29" s="2"/>
      <c r="BJ29" s="2"/>
      <c r="BK29" s="2"/>
      <c r="BL29" s="2"/>
      <c r="BM29" s="106">
        <f t="shared" si="8"/>
        <v>18</v>
      </c>
      <c r="BN29" s="557" t="s">
        <v>55</v>
      </c>
      <c r="BO29" s="574"/>
      <c r="BP29" s="574"/>
      <c r="BQ29" s="574"/>
      <c r="BR29" s="559">
        <f>BR27-BR28</f>
        <v>-3516692.8307328001</v>
      </c>
      <c r="BS29" s="413"/>
      <c r="BT29" s="413"/>
      <c r="BU29" s="413"/>
      <c r="BV29" s="413"/>
      <c r="BW29" s="413"/>
      <c r="BX29" s="413"/>
      <c r="BY29" s="16"/>
      <c r="CD29" s="24"/>
      <c r="CE29" s="106">
        <f t="shared" ref="CE29" si="41">+CE28+1</f>
        <v>17</v>
      </c>
      <c r="CF29" s="17" t="s">
        <v>6</v>
      </c>
      <c r="CG29" s="426">
        <f>+'[23]Allocated (CBR)'!C25</f>
        <v>0</v>
      </c>
      <c r="CH29" s="42"/>
      <c r="CI29" s="42"/>
      <c r="CJ29" s="42"/>
      <c r="CK29" s="42"/>
      <c r="CL29" s="417"/>
      <c r="CM29" s="42"/>
      <c r="CN29" s="42"/>
      <c r="CO29" s="16">
        <f t="shared" si="14"/>
        <v>9</v>
      </c>
      <c r="CP29" s="17" t="s">
        <v>6</v>
      </c>
      <c r="CQ29" s="42"/>
      <c r="CR29" s="42"/>
      <c r="CS29" s="42"/>
      <c r="CT29" s="42"/>
      <c r="CU29" s="42"/>
      <c r="CV29" s="42"/>
      <c r="CW29" s="417"/>
      <c r="CX29" s="417"/>
      <c r="CY29" s="417">
        <f t="shared" si="33"/>
        <v>0</v>
      </c>
      <c r="CZ29" s="42">
        <f t="shared" si="38"/>
        <v>0</v>
      </c>
      <c r="DA29" s="16">
        <f t="shared" si="16"/>
        <v>9</v>
      </c>
      <c r="DB29" s="17" t="s">
        <v>6</v>
      </c>
      <c r="DC29" s="42">
        <f t="shared" si="39"/>
        <v>0</v>
      </c>
      <c r="DD29" s="13">
        <f t="shared" si="40"/>
        <v>0</v>
      </c>
      <c r="DE29" s="65">
        <f t="shared" ref="DE29:DE41" si="42">+DC29+DD29</f>
        <v>0</v>
      </c>
      <c r="DF29" s="25"/>
    </row>
    <row r="30" spans="1:122" ht="15" customHeight="1" thickTop="1" x14ac:dyDescent="0.2">
      <c r="A30" s="16">
        <f t="shared" si="0"/>
        <v>19</v>
      </c>
      <c r="B30" s="407" t="s">
        <v>262</v>
      </c>
      <c r="C30" s="407"/>
      <c r="D30" s="408">
        <v>85</v>
      </c>
      <c r="E30" s="349">
        <f>'[24]G Lead Sheet'!E30</f>
        <v>-20035.591211391351</v>
      </c>
      <c r="G30" s="53">
        <f>ROW()</f>
        <v>30</v>
      </c>
      <c r="H30" s="363" t="s">
        <v>50</v>
      </c>
      <c r="I30" s="189"/>
      <c r="J30" s="517"/>
      <c r="K30" s="367">
        <f>SUM(J28:J29)</f>
        <v>5664.3185664800003</v>
      </c>
      <c r="L30" s="106">
        <f t="shared" si="11"/>
        <v>19</v>
      </c>
      <c r="M30" s="17" t="s">
        <v>277</v>
      </c>
      <c r="N30" s="416">
        <f>(N16+N17)-(N23+N24)</f>
        <v>2105202.196890003</v>
      </c>
      <c r="O30" s="16"/>
      <c r="P30"/>
      <c r="Q30"/>
      <c r="R30"/>
      <c r="S30" s="53">
        <f t="shared" si="12"/>
        <v>19</v>
      </c>
      <c r="T30" s="365" t="s">
        <v>233</v>
      </c>
      <c r="U30" s="519"/>
      <c r="V30" s="341">
        <f>'[20]Lead 3.05 '!D30</f>
        <v>-3404584.58</v>
      </c>
      <c r="W30" s="265"/>
      <c r="AC30" s="1"/>
      <c r="AI30" s="36"/>
      <c r="AJ30" s="36"/>
      <c r="AK30" s="36"/>
      <c r="AL30" s="36"/>
      <c r="AM30" s="36"/>
      <c r="AN30" s="59"/>
      <c r="AO30" s="59"/>
      <c r="AP30" s="59"/>
      <c r="AQ30" s="59"/>
      <c r="AR30" s="59"/>
      <c r="AS30"/>
      <c r="AT30" s="2"/>
      <c r="AU30" s="2"/>
      <c r="AV30" s="2"/>
      <c r="AW30" s="2"/>
      <c r="AX30" s="2"/>
      <c r="AY30" s="159"/>
      <c r="BC30" s="165"/>
      <c r="BD30" s="259"/>
      <c r="BE30" s="257"/>
      <c r="BF30" s="257"/>
      <c r="BG30" s="257"/>
      <c r="BH30" s="2"/>
      <c r="BI30" s="2"/>
      <c r="BJ30" s="2"/>
      <c r="BK30" s="2"/>
      <c r="BL30" s="2"/>
      <c r="BM30" s="413"/>
      <c r="BS30" s="413"/>
      <c r="BT30" s="413"/>
      <c r="BU30" s="413"/>
      <c r="BV30" s="413"/>
      <c r="BW30" s="413"/>
      <c r="BX30" s="413"/>
      <c r="BY30" s="16"/>
      <c r="CD30" s="24"/>
      <c r="CE30" s="106">
        <f t="shared" ref="CE30" si="43">+CE29+1</f>
        <v>18</v>
      </c>
      <c r="CF30" s="17" t="s">
        <v>7</v>
      </c>
      <c r="CG30" s="426">
        <f>+'[23]Allocated (CBR)'!C26</f>
        <v>66638402.356156193</v>
      </c>
      <c r="CH30" s="42"/>
      <c r="CI30" s="42"/>
      <c r="CJ30" s="42"/>
      <c r="CK30" s="42"/>
      <c r="CL30" s="417"/>
      <c r="CM30" s="42"/>
      <c r="CN30" s="42"/>
      <c r="CO30" s="16">
        <f t="shared" si="14"/>
        <v>10</v>
      </c>
      <c r="CP30" s="17" t="s">
        <v>7</v>
      </c>
      <c r="CQ30" s="42"/>
      <c r="CR30" s="42"/>
      <c r="CS30" s="42"/>
      <c r="CT30" s="42"/>
      <c r="CU30" s="42"/>
      <c r="CV30" s="42"/>
      <c r="CW30" s="417"/>
      <c r="CX30" s="417"/>
      <c r="CY30" s="417">
        <f t="shared" si="33"/>
        <v>0</v>
      </c>
      <c r="CZ30" s="42">
        <f t="shared" si="38"/>
        <v>66638402.356156193</v>
      </c>
      <c r="DA30" s="16">
        <f t="shared" si="16"/>
        <v>10</v>
      </c>
      <c r="DB30" s="17" t="s">
        <v>7</v>
      </c>
      <c r="DC30" s="42">
        <f t="shared" si="39"/>
        <v>66638402.356156193</v>
      </c>
      <c r="DD30" s="13">
        <f t="shared" si="40"/>
        <v>0</v>
      </c>
      <c r="DE30" s="65">
        <f t="shared" si="42"/>
        <v>66638402.356156193</v>
      </c>
    </row>
    <row r="31" spans="1:122" ht="15" customHeight="1" x14ac:dyDescent="0.2">
      <c r="A31" s="16">
        <f t="shared" si="0"/>
        <v>20</v>
      </c>
      <c r="B31" s="407" t="s">
        <v>263</v>
      </c>
      <c r="C31" s="407"/>
      <c r="D31" s="409" t="s">
        <v>280</v>
      </c>
      <c r="E31" s="349">
        <f>'[24]G Lead Sheet'!E31</f>
        <v>-5031.8004860737437</v>
      </c>
      <c r="G31" s="53">
        <f>ROW()</f>
        <v>31</v>
      </c>
      <c r="H31" s="358"/>
      <c r="I31" s="189"/>
      <c r="J31" s="341"/>
      <c r="K31" s="417"/>
      <c r="L31" s="106">
        <f t="shared" si="11"/>
        <v>20</v>
      </c>
      <c r="M31" s="2" t="s">
        <v>278</v>
      </c>
      <c r="N31" s="417">
        <f>N18-N25</f>
        <v>0</v>
      </c>
      <c r="O31" s="16"/>
      <c r="P31"/>
      <c r="Q31"/>
      <c r="R31"/>
      <c r="S31" s="53">
        <f t="shared" si="12"/>
        <v>20</v>
      </c>
      <c r="T31" s="360" t="s">
        <v>211</v>
      </c>
      <c r="U31" s="519"/>
      <c r="V31" s="367">
        <f>'[20]Lead 3.05 '!D31</f>
        <v>0</v>
      </c>
      <c r="W31" s="42"/>
      <c r="X31" s="42"/>
      <c r="Y31" s="42"/>
      <c r="Z31" s="42"/>
      <c r="AA31" s="42"/>
      <c r="AI31" s="148"/>
      <c r="AJ31" s="148"/>
      <c r="AK31" s="148"/>
      <c r="AL31" s="148"/>
      <c r="AM31" s="148"/>
      <c r="AS31"/>
      <c r="AT31" s="19"/>
      <c r="AU31" s="19"/>
      <c r="AV31" s="19"/>
      <c r="AW31" s="19"/>
      <c r="AX31" s="19"/>
      <c r="BC31" s="165"/>
      <c r="BD31" s="259"/>
      <c r="BE31" s="257"/>
      <c r="BF31" s="257"/>
      <c r="BG31" s="257"/>
      <c r="BH31" s="19"/>
      <c r="BI31" s="19"/>
      <c r="BJ31" s="19"/>
      <c r="BK31" s="19"/>
      <c r="BL31" s="19"/>
      <c r="BM31" s="19"/>
      <c r="BS31" s="19"/>
      <c r="BT31" s="19"/>
      <c r="BU31" s="19"/>
      <c r="BV31" s="19"/>
      <c r="BW31" s="19"/>
      <c r="BX31" s="19"/>
      <c r="CB31" s="50" t="s">
        <v>20</v>
      </c>
      <c r="CD31" s="24"/>
      <c r="CE31" s="106">
        <f t="shared" ref="CE31" si="44">+CE30+1</f>
        <v>19</v>
      </c>
      <c r="CF31" s="58" t="s">
        <v>8</v>
      </c>
      <c r="CG31" s="426">
        <f>+'[23]Allocated (CBR)'!C27</f>
        <v>27591929.120000001</v>
      </c>
      <c r="CH31" s="291">
        <f>+E40</f>
        <v>-117</v>
      </c>
      <c r="CI31" s="291">
        <f>J28</f>
        <v>2305.6950464800002</v>
      </c>
      <c r="CJ31" s="291"/>
      <c r="CK31" s="291"/>
      <c r="CL31" s="291">
        <f>V38</f>
        <v>-285920.45960562141</v>
      </c>
      <c r="CM31" s="291"/>
      <c r="CN31" s="42">
        <f>AH25</f>
        <v>-621223</v>
      </c>
      <c r="CO31" s="16">
        <f t="shared" si="14"/>
        <v>11</v>
      </c>
      <c r="CP31" s="58" t="s">
        <v>8</v>
      </c>
      <c r="CQ31" s="42"/>
      <c r="CR31" s="291"/>
      <c r="CS31" s="42"/>
      <c r="CT31" s="42">
        <f>BB12</f>
        <v>22094.347742433434</v>
      </c>
      <c r="CU31" s="42"/>
      <c r="CV31" s="42"/>
      <c r="CW31" s="417">
        <f>+BR22</f>
        <v>-12801.983808000001</v>
      </c>
      <c r="CX31" s="417"/>
      <c r="CY31" s="417">
        <f t="shared" si="33"/>
        <v>-895662.40062470792</v>
      </c>
      <c r="CZ31" s="42">
        <f t="shared" si="38"/>
        <v>26696266.719375294</v>
      </c>
      <c r="DA31" s="16">
        <f t="shared" si="16"/>
        <v>11</v>
      </c>
      <c r="DB31" s="58" t="s">
        <v>59</v>
      </c>
      <c r="DC31" s="42">
        <f t="shared" si="39"/>
        <v>27591929.120000001</v>
      </c>
      <c r="DD31" s="93">
        <f t="shared" si="40"/>
        <v>-895662.40062470792</v>
      </c>
      <c r="DE31" s="65">
        <f t="shared" si="42"/>
        <v>26696266.719375294</v>
      </c>
    </row>
    <row r="32" spans="1:122" ht="15" customHeight="1" thickBot="1" x14ac:dyDescent="0.25">
      <c r="A32" s="16">
        <f t="shared" si="0"/>
        <v>21</v>
      </c>
      <c r="B32" s="407" t="s">
        <v>264</v>
      </c>
      <c r="C32" s="407"/>
      <c r="D32" s="408">
        <v>87</v>
      </c>
      <c r="E32" s="349">
        <f>'[24]G Lead Sheet'!E32</f>
        <v>-7333.8111922693706</v>
      </c>
      <c r="F32" s="156"/>
      <c r="G32" s="53">
        <f>ROW()</f>
        <v>32</v>
      </c>
      <c r="H32" s="358" t="s">
        <v>136</v>
      </c>
      <c r="I32" s="192">
        <f>+Inputs!B8</f>
        <v>3.8413999999999997E-2</v>
      </c>
      <c r="J32" s="313">
        <f>+K26*I32</f>
        <v>32254.540974319996</v>
      </c>
      <c r="K32" s="417"/>
      <c r="L32" s="106">
        <f t="shared" si="11"/>
        <v>21</v>
      </c>
      <c r="M32" s="17" t="s">
        <v>279</v>
      </c>
      <c r="N32" s="419">
        <f>-SUM(N29:N31)</f>
        <v>-1768698.0720906546</v>
      </c>
      <c r="O32" s="16"/>
      <c r="P32"/>
      <c r="Q32"/>
      <c r="R32"/>
      <c r="S32" s="53">
        <f t="shared" si="12"/>
        <v>21</v>
      </c>
      <c r="T32" s="402" t="s">
        <v>373</v>
      </c>
      <c r="U32" s="520"/>
      <c r="V32" s="303">
        <f>'[20]Lead 3.05 '!D32</f>
        <v>-3100172</v>
      </c>
      <c r="W32" s="263"/>
      <c r="X32" s="263"/>
      <c r="Y32" s="263"/>
      <c r="Z32" s="263"/>
      <c r="AA32" s="263"/>
      <c r="AI32" s="149"/>
      <c r="AJ32" s="149"/>
      <c r="AK32" s="149"/>
      <c r="AL32" s="149"/>
      <c r="AM32" s="149"/>
      <c r="AS32"/>
      <c r="BC32" s="165"/>
      <c r="BD32" s="259"/>
      <c r="BE32" s="257"/>
      <c r="BF32" s="257"/>
      <c r="BG32" s="257"/>
      <c r="BN32" s="413"/>
      <c r="BO32" s="413"/>
      <c r="BP32" s="413"/>
      <c r="BQ32" s="413"/>
      <c r="BR32" s="413"/>
      <c r="CA32" s="1"/>
      <c r="CD32" s="24"/>
      <c r="CE32" s="106">
        <f t="shared" ref="CE32" si="45">+CE31+1</f>
        <v>20</v>
      </c>
      <c r="CF32" s="17" t="s">
        <v>9</v>
      </c>
      <c r="CG32" s="426">
        <f>+'[23]Allocated (CBR)'!C28</f>
        <v>4965148.3899999997</v>
      </c>
      <c r="CH32" s="42"/>
      <c r="CI32" s="42"/>
      <c r="CJ32" s="42"/>
      <c r="CK32" s="42"/>
      <c r="CL32" s="417">
        <f>V44+V48+V52</f>
        <v>-3641551.8</v>
      </c>
      <c r="CM32" s="42"/>
      <c r="CN32" s="42"/>
      <c r="CO32" s="16">
        <f t="shared" si="14"/>
        <v>12</v>
      </c>
      <c r="CP32" s="17" t="s">
        <v>9</v>
      </c>
      <c r="CQ32" s="42"/>
      <c r="CR32" s="42"/>
      <c r="CS32" s="42"/>
      <c r="CT32" s="42"/>
      <c r="CU32" s="42"/>
      <c r="CV32" s="42"/>
      <c r="CW32" s="417"/>
      <c r="CX32" s="417"/>
      <c r="CY32" s="417">
        <f t="shared" si="33"/>
        <v>-3641551.8</v>
      </c>
      <c r="CZ32" s="42">
        <f t="shared" si="38"/>
        <v>1323596.5899999999</v>
      </c>
      <c r="DA32" s="16">
        <f t="shared" si="16"/>
        <v>12</v>
      </c>
      <c r="DB32" s="17" t="s">
        <v>9</v>
      </c>
      <c r="DC32" s="42">
        <f t="shared" si="39"/>
        <v>4965148.3899999997</v>
      </c>
      <c r="DD32" s="93">
        <f t="shared" si="40"/>
        <v>-3641551.8</v>
      </c>
      <c r="DE32" s="65">
        <f t="shared" si="42"/>
        <v>1323596.5899999999</v>
      </c>
    </row>
    <row r="33" spans="1:122" s="23" customFormat="1" ht="15" customHeight="1" thickTop="1" x14ac:dyDescent="0.25">
      <c r="A33" s="16">
        <f t="shared" si="0"/>
        <v>22</v>
      </c>
      <c r="B33" s="407" t="s">
        <v>265</v>
      </c>
      <c r="C33" s="407"/>
      <c r="D33" s="409" t="s">
        <v>281</v>
      </c>
      <c r="E33" s="349">
        <f>'[24]G Lead Sheet'!E33</f>
        <v>-5551.1018497979903</v>
      </c>
      <c r="F33" s="156"/>
      <c r="G33" s="53">
        <f>ROW()</f>
        <v>33</v>
      </c>
      <c r="H33" s="363"/>
      <c r="I33" s="189"/>
      <c r="J33" s="421"/>
      <c r="K33" s="417"/>
      <c r="L33"/>
      <c r="M33"/>
      <c r="N33"/>
      <c r="O33" s="16"/>
      <c r="P33"/>
      <c r="Q33"/>
      <c r="R33"/>
      <c r="S33" s="53">
        <f t="shared" si="12"/>
        <v>22</v>
      </c>
      <c r="T33" s="412" t="s">
        <v>325</v>
      </c>
      <c r="U33" s="364"/>
      <c r="V33" s="532">
        <f>SUM(V28:V32)</f>
        <v>-6767232.7400000002</v>
      </c>
      <c r="W33" s="13"/>
      <c r="X33" s="13"/>
      <c r="Y33" s="13"/>
      <c r="Z33" s="13"/>
      <c r="AA33" s="13"/>
      <c r="AB33" s="2"/>
      <c r="AC33" s="2"/>
      <c r="AD33" s="2"/>
      <c r="AE33" s="2"/>
      <c r="AF33" s="2"/>
      <c r="AG33" s="2"/>
      <c r="AH33" s="2"/>
      <c r="AI33" s="149"/>
      <c r="AJ33" s="149"/>
      <c r="AK33" s="149"/>
      <c r="AL33" s="149"/>
      <c r="AM33" s="149"/>
      <c r="AN33" s="2"/>
      <c r="AO33" s="2"/>
      <c r="AP33" s="2"/>
      <c r="AQ33" s="413"/>
      <c r="AR33" s="413"/>
      <c r="AS33"/>
      <c r="AT33" s="144"/>
      <c r="AU33" s="144"/>
      <c r="AV33" s="144"/>
      <c r="AW33" s="144"/>
      <c r="AX33" s="144"/>
      <c r="AY33" s="156"/>
      <c r="AZ33" s="156"/>
      <c r="BA33" s="156"/>
      <c r="BB33" s="156"/>
      <c r="BH33" s="144"/>
      <c r="BI33" s="144"/>
      <c r="BJ33" s="144"/>
      <c r="BK33" s="144"/>
      <c r="BL33" s="144"/>
      <c r="BM33" s="144"/>
      <c r="BN33" s="341"/>
      <c r="BO33" s="341"/>
      <c r="BP33" s="341"/>
      <c r="BQ33" s="341"/>
      <c r="BR33" s="341"/>
      <c r="BS33" s="144"/>
      <c r="BT33" s="144"/>
      <c r="BU33" s="144"/>
      <c r="BV33" s="144"/>
      <c r="BW33" s="144"/>
      <c r="BX33" s="144"/>
      <c r="BY33" s="2"/>
      <c r="BZ33" s="2"/>
      <c r="CA33" s="1"/>
      <c r="CB33" s="2"/>
      <c r="CC33" s="2"/>
      <c r="CD33" s="24"/>
      <c r="CE33" s="106">
        <f t="shared" ref="CE33" si="46">+CE32+1</f>
        <v>21</v>
      </c>
      <c r="CF33" s="17" t="s">
        <v>10</v>
      </c>
      <c r="CG33" s="426">
        <f>+'[23]Allocated (CBR)'!C29</f>
        <v>23398759.149999999</v>
      </c>
      <c r="CH33" s="42"/>
      <c r="CI33" s="42"/>
      <c r="CJ33" s="42"/>
      <c r="CK33" s="42"/>
      <c r="CL33" s="291">
        <f>V45</f>
        <v>-23398795.149999999</v>
      </c>
      <c r="CM33" s="291"/>
      <c r="CN33" s="291"/>
      <c r="CO33" s="16">
        <f t="shared" si="14"/>
        <v>13</v>
      </c>
      <c r="CP33" s="17" t="s">
        <v>10</v>
      </c>
      <c r="CQ33" s="291"/>
      <c r="CR33" s="42"/>
      <c r="CS33" s="291"/>
      <c r="CT33" s="291"/>
      <c r="CU33" s="291"/>
      <c r="CV33" s="291"/>
      <c r="CW33" s="291"/>
      <c r="CX33" s="291"/>
      <c r="CY33" s="291">
        <f t="shared" si="33"/>
        <v>-23398795.149999999</v>
      </c>
      <c r="CZ33" s="42">
        <f t="shared" si="38"/>
        <v>-36</v>
      </c>
      <c r="DA33" s="16">
        <f t="shared" si="16"/>
        <v>13</v>
      </c>
      <c r="DB33" s="17" t="s">
        <v>10</v>
      </c>
      <c r="DC33" s="42">
        <f t="shared" si="39"/>
        <v>23398759.149999999</v>
      </c>
      <c r="DD33" s="93">
        <f t="shared" si="40"/>
        <v>-23398795.149999999</v>
      </c>
      <c r="DE33" s="65">
        <f t="shared" si="42"/>
        <v>-36</v>
      </c>
      <c r="DG33"/>
      <c r="DH33"/>
      <c r="DI33"/>
      <c r="DJ33"/>
      <c r="DK33"/>
      <c r="DL33"/>
      <c r="DM33"/>
      <c r="DN33"/>
      <c r="DO33"/>
      <c r="DP33"/>
      <c r="DQ33"/>
      <c r="DR33"/>
    </row>
    <row r="34" spans="1:122" ht="15" customHeight="1" x14ac:dyDescent="0.2">
      <c r="A34" s="16">
        <f t="shared" si="0"/>
        <v>23</v>
      </c>
      <c r="B34" s="410" t="s">
        <v>266</v>
      </c>
      <c r="C34" s="410"/>
      <c r="D34" s="411" t="s">
        <v>282</v>
      </c>
      <c r="E34" s="349">
        <f>'[24]G Lead Sheet'!E34</f>
        <v>-4568.5862413106979</v>
      </c>
      <c r="F34" s="535"/>
      <c r="G34" s="53">
        <f>ROW()</f>
        <v>34</v>
      </c>
      <c r="H34" s="363" t="s">
        <v>137</v>
      </c>
      <c r="I34" s="156"/>
      <c r="J34" s="341"/>
      <c r="K34" s="367">
        <f>SUM(J32:J33)</f>
        <v>32254.540974319996</v>
      </c>
      <c r="L34"/>
      <c r="M34"/>
      <c r="N34"/>
      <c r="O34"/>
      <c r="P34"/>
      <c r="Q34"/>
      <c r="R34"/>
      <c r="S34" s="53">
        <f t="shared" si="12"/>
        <v>23</v>
      </c>
      <c r="T34" s="364"/>
      <c r="U34" s="364"/>
      <c r="V34" s="364"/>
      <c r="W34" s="133"/>
      <c r="X34" s="133"/>
      <c r="Y34" s="133"/>
      <c r="Z34" s="133"/>
      <c r="AA34" s="133"/>
      <c r="AB34" s="23"/>
      <c r="AC34" s="23"/>
      <c r="AD34" s="23"/>
      <c r="AE34" s="23"/>
      <c r="AF34" s="23"/>
      <c r="AG34" s="23"/>
      <c r="AH34" s="23"/>
      <c r="AI34" s="149"/>
      <c r="AJ34" s="149"/>
      <c r="AK34" s="149"/>
      <c r="AL34" s="149"/>
      <c r="AM34" s="149"/>
      <c r="AS34"/>
      <c r="BN34" s="147"/>
      <c r="BO34" s="147"/>
      <c r="BP34" s="147"/>
      <c r="BQ34" s="147"/>
      <c r="BR34" s="147"/>
      <c r="BY34" s="81"/>
      <c r="CA34" s="1"/>
      <c r="CC34" s="125"/>
      <c r="CD34" s="24"/>
      <c r="CE34" s="106">
        <f t="shared" ref="CE34" si="47">+CE33+1</f>
        <v>22</v>
      </c>
      <c r="CF34" s="17" t="s">
        <v>11</v>
      </c>
      <c r="CG34" s="426">
        <f>+'[23]Allocated (CBR)'!C30</f>
        <v>78787435.280000001</v>
      </c>
      <c r="CH34" s="42">
        <f>+E41</f>
        <v>-170</v>
      </c>
      <c r="CI34" s="42">
        <f>J29</f>
        <v>3358.6235200000001</v>
      </c>
      <c r="CJ34" s="42"/>
      <c r="CK34" s="42"/>
      <c r="CL34" s="351">
        <f>V39+V49+V53</f>
        <v>-448905.61867534072</v>
      </c>
      <c r="CM34" s="42">
        <f>AA20</f>
        <v>889207.69480400009</v>
      </c>
      <c r="CN34" s="42"/>
      <c r="CO34" s="16">
        <f t="shared" si="14"/>
        <v>14</v>
      </c>
      <c r="CP34" s="17" t="s">
        <v>11</v>
      </c>
      <c r="CQ34" s="42">
        <f>AM13</f>
        <v>-1441541.8731097849</v>
      </c>
      <c r="CR34" s="42">
        <f>AS18</f>
        <v>-498609.63372000027</v>
      </c>
      <c r="CS34" s="42">
        <f>AX14</f>
        <v>-7142.3862454966729</v>
      </c>
      <c r="CT34" s="42"/>
      <c r="CU34" s="42">
        <f>BG15</f>
        <v>2243182.0047636307</v>
      </c>
      <c r="CV34" s="42">
        <f>BL16</f>
        <v>11074.550448629248</v>
      </c>
      <c r="CW34" s="417">
        <f>+BR23</f>
        <v>-18648.191999999999</v>
      </c>
      <c r="CX34" s="417"/>
      <c r="CY34" s="417">
        <f t="shared" si="33"/>
        <v>731805.16978563764</v>
      </c>
      <c r="CZ34" s="42">
        <f t="shared" si="38"/>
        <v>79519240.449785635</v>
      </c>
      <c r="DA34" s="16">
        <f t="shared" si="16"/>
        <v>14</v>
      </c>
      <c r="DB34" s="17" t="s">
        <v>11</v>
      </c>
      <c r="DC34" s="42">
        <f t="shared" si="39"/>
        <v>78787435.280000001</v>
      </c>
      <c r="DD34" s="93">
        <f t="shared" si="40"/>
        <v>731805.16978563764</v>
      </c>
      <c r="DE34" s="65">
        <f t="shared" si="42"/>
        <v>79519240.449785635</v>
      </c>
    </row>
    <row r="35" spans="1:122" ht="15" customHeight="1" x14ac:dyDescent="0.2">
      <c r="A35" s="16">
        <f t="shared" si="0"/>
        <v>24</v>
      </c>
      <c r="B35" s="412" t="s">
        <v>133</v>
      </c>
      <c r="C35" s="412"/>
      <c r="D35" s="413"/>
      <c r="E35" s="25"/>
      <c r="F35" s="318">
        <f>SUM(E29:E34)</f>
        <v>-42520.890980843149</v>
      </c>
      <c r="G35" s="53">
        <f>ROW()</f>
        <v>35</v>
      </c>
      <c r="H35" s="358"/>
      <c r="I35" s="156"/>
      <c r="J35" s="156"/>
      <c r="K35" s="421"/>
      <c r="L35"/>
      <c r="M35"/>
      <c r="N35"/>
      <c r="O35"/>
      <c r="P35"/>
      <c r="Q35"/>
      <c r="R35"/>
      <c r="S35" s="53">
        <f t="shared" si="12"/>
        <v>24</v>
      </c>
      <c r="T35" s="362" t="s">
        <v>149</v>
      </c>
      <c r="U35" s="365"/>
      <c r="V35" s="521">
        <f>SUM(V25,V33)</f>
        <v>100918647.78078465</v>
      </c>
      <c r="AI35" s="149"/>
      <c r="AJ35" s="149"/>
      <c r="AK35" s="149"/>
      <c r="AL35" s="149"/>
      <c r="AM35" s="149"/>
      <c r="AS35"/>
      <c r="AT35" s="2"/>
      <c r="AU35" s="2"/>
      <c r="AV35" s="2"/>
      <c r="AW35" s="2"/>
      <c r="AX35" s="2"/>
      <c r="BH35" s="2"/>
      <c r="BI35" s="2"/>
      <c r="BJ35" s="2"/>
      <c r="BK35" s="2"/>
      <c r="BL35" s="2"/>
      <c r="BM35" s="413"/>
      <c r="BN35" s="36"/>
      <c r="BO35" s="36"/>
      <c r="BP35" s="36"/>
      <c r="BQ35" s="36"/>
      <c r="BR35" s="36"/>
      <c r="BS35" s="413"/>
      <c r="BT35" s="413"/>
      <c r="BU35" s="413"/>
      <c r="BV35" s="413"/>
      <c r="BW35" s="413"/>
      <c r="BX35" s="413"/>
      <c r="BY35" s="81"/>
      <c r="CA35" s="1"/>
      <c r="CC35" s="125"/>
      <c r="CE35" s="106">
        <f t="shared" ref="CE35" si="48">+CE34+1</f>
        <v>23</v>
      </c>
      <c r="CF35" s="17" t="s">
        <v>83</v>
      </c>
      <c r="CG35" s="426">
        <f>+'[23]Allocated (CBR)'!C31</f>
        <v>177802937.03999999</v>
      </c>
      <c r="CH35" s="42"/>
      <c r="CI35" s="42"/>
      <c r="CJ35" s="42"/>
      <c r="CK35" s="42"/>
      <c r="CL35" s="413"/>
      <c r="CN35" s="42"/>
      <c r="CO35" s="16">
        <f t="shared" si="14"/>
        <v>15</v>
      </c>
      <c r="CP35" s="17" t="s">
        <v>83</v>
      </c>
      <c r="CQ35" s="42"/>
      <c r="CR35" s="42"/>
      <c r="CS35" s="42"/>
      <c r="CT35" s="42"/>
      <c r="CU35" s="42"/>
      <c r="CV35" s="42"/>
      <c r="CW35" s="417"/>
      <c r="CX35" s="417">
        <f>+BX19</f>
        <v>-876838.00277183345</v>
      </c>
      <c r="CY35" s="417">
        <f t="shared" si="33"/>
        <v>-876838.00277183345</v>
      </c>
      <c r="CZ35" s="42">
        <f t="shared" si="38"/>
        <v>176926099.03722817</v>
      </c>
      <c r="DA35" s="16">
        <f t="shared" si="16"/>
        <v>15</v>
      </c>
      <c r="DB35" s="17" t="s">
        <v>83</v>
      </c>
      <c r="DC35" s="42">
        <f t="shared" si="39"/>
        <v>177802937.03999999</v>
      </c>
      <c r="DD35" s="93">
        <f t="shared" si="40"/>
        <v>-876838.00277183345</v>
      </c>
      <c r="DE35" s="65">
        <f t="shared" si="42"/>
        <v>176926099.03722817</v>
      </c>
    </row>
    <row r="36" spans="1:122" ht="15" customHeight="1" x14ac:dyDescent="0.2">
      <c r="A36" s="16">
        <f t="shared" si="0"/>
        <v>25</v>
      </c>
      <c r="B36" s="156"/>
      <c r="C36" s="156"/>
      <c r="D36" s="156"/>
      <c r="E36" s="25"/>
      <c r="F36" s="297"/>
      <c r="G36" s="53">
        <f>ROW()</f>
        <v>36</v>
      </c>
      <c r="H36" s="549" t="s">
        <v>319</v>
      </c>
      <c r="I36" s="156"/>
      <c r="J36" s="156"/>
      <c r="K36" s="367"/>
      <c r="L36"/>
      <c r="M36"/>
      <c r="N36"/>
      <c r="O36"/>
      <c r="P36"/>
      <c r="Q36"/>
      <c r="R36"/>
      <c r="S36" s="53">
        <f t="shared" si="12"/>
        <v>25</v>
      </c>
      <c r="T36" s="362"/>
      <c r="U36" s="365"/>
      <c r="V36" s="367"/>
      <c r="AI36" s="149"/>
      <c r="AJ36" s="149"/>
      <c r="AK36" s="149"/>
      <c r="AL36" s="149"/>
      <c r="AM36" s="149"/>
      <c r="AN36" s="23"/>
      <c r="AO36" s="23"/>
      <c r="AP36" s="23"/>
      <c r="AQ36" s="23"/>
      <c r="AR36" s="23"/>
      <c r="AS36"/>
      <c r="AT36" s="146"/>
      <c r="AU36" s="146"/>
      <c r="AV36" s="146"/>
      <c r="AW36" s="146"/>
      <c r="AX36" s="146"/>
      <c r="BC36" s="2" t="s">
        <v>20</v>
      </c>
      <c r="BH36" s="146"/>
      <c r="BI36" s="146"/>
      <c r="BJ36" s="146"/>
      <c r="BK36" s="146"/>
      <c r="BL36" s="146"/>
      <c r="BM36" s="341"/>
      <c r="BN36" s="36"/>
      <c r="BO36" s="36"/>
      <c r="BP36" s="36"/>
      <c r="BQ36" s="36"/>
      <c r="BR36" s="36"/>
      <c r="BS36" s="341"/>
      <c r="BT36" s="341"/>
      <c r="BU36" s="341"/>
      <c r="BV36" s="341"/>
      <c r="BW36" s="341"/>
      <c r="BX36" s="341"/>
      <c r="BY36" s="81"/>
      <c r="CA36" s="1"/>
      <c r="CC36" s="125"/>
      <c r="CE36" s="106">
        <f t="shared" ref="CE36" si="49">+CE35+1</f>
        <v>24</v>
      </c>
      <c r="CF36" s="17" t="s">
        <v>38</v>
      </c>
      <c r="CG36" s="426">
        <f>+'[23]Allocated (CBR)'!C32</f>
        <v>27194280.25</v>
      </c>
      <c r="CH36" s="42"/>
      <c r="CI36" s="42"/>
      <c r="CJ36" s="42"/>
      <c r="CK36" s="42"/>
      <c r="CL36" s="413"/>
      <c r="CN36" s="42"/>
      <c r="CO36" s="16">
        <f t="shared" si="14"/>
        <v>16</v>
      </c>
      <c r="CP36" s="17" t="s">
        <v>38</v>
      </c>
      <c r="CQ36" s="42"/>
      <c r="CS36" s="42"/>
      <c r="CT36" s="42"/>
      <c r="CU36" s="42"/>
      <c r="CV36" s="42"/>
      <c r="CW36" s="417"/>
      <c r="CX36" s="417"/>
      <c r="CY36" s="417">
        <f t="shared" si="33"/>
        <v>0</v>
      </c>
      <c r="CZ36" s="42">
        <f t="shared" si="38"/>
        <v>27194280.25</v>
      </c>
      <c r="DA36" s="16">
        <f t="shared" si="16"/>
        <v>16</v>
      </c>
      <c r="DB36" s="17" t="s">
        <v>38</v>
      </c>
      <c r="DC36" s="42">
        <f t="shared" si="39"/>
        <v>27194280.25</v>
      </c>
      <c r="DD36" s="13">
        <f>CY36</f>
        <v>0</v>
      </c>
      <c r="DE36" s="65">
        <f>+DC36+DD36</f>
        <v>27194280.25</v>
      </c>
    </row>
    <row r="37" spans="1:122" ht="15" customHeight="1" x14ac:dyDescent="0.2">
      <c r="A37" s="16">
        <f t="shared" si="0"/>
        <v>26</v>
      </c>
      <c r="B37" s="201" t="s">
        <v>143</v>
      </c>
      <c r="G37" s="53">
        <f>ROW()</f>
        <v>37</v>
      </c>
      <c r="H37" s="269"/>
      <c r="I37" s="156"/>
      <c r="J37" s="352"/>
      <c r="K37" s="367"/>
      <c r="L37"/>
      <c r="M37"/>
      <c r="N37"/>
      <c r="O37"/>
      <c r="P37"/>
      <c r="Q37"/>
      <c r="R37"/>
      <c r="S37" s="53">
        <f t="shared" si="12"/>
        <v>26</v>
      </c>
      <c r="T37" s="522" t="s">
        <v>150</v>
      </c>
      <c r="U37" s="519"/>
      <c r="V37" s="523"/>
      <c r="W37" s="55"/>
      <c r="X37" s="55"/>
      <c r="Y37" s="55"/>
      <c r="Z37" s="55"/>
      <c r="AA37" s="55"/>
      <c r="AB37" s="2" t="s">
        <v>60</v>
      </c>
      <c r="AI37" s="149"/>
      <c r="AJ37" s="149"/>
      <c r="AK37" s="149"/>
      <c r="AL37" s="149"/>
      <c r="AM37" s="149"/>
      <c r="AS37"/>
      <c r="AT37" s="147"/>
      <c r="AU37" s="147"/>
      <c r="AV37" s="147"/>
      <c r="AW37" s="147"/>
      <c r="AX37" s="147"/>
      <c r="BH37" s="147"/>
      <c r="BI37" s="147"/>
      <c r="BJ37" s="147"/>
      <c r="BK37" s="147"/>
      <c r="BL37" s="147"/>
      <c r="BM37" s="147"/>
      <c r="BN37" s="148"/>
      <c r="BO37" s="148"/>
      <c r="BP37" s="148"/>
      <c r="BQ37" s="148"/>
      <c r="BR37" s="148"/>
      <c r="BS37" s="147"/>
      <c r="BT37" s="147"/>
      <c r="BU37" s="147"/>
      <c r="BV37" s="147"/>
      <c r="BW37" s="147"/>
      <c r="BX37" s="147"/>
      <c r="BY37" s="81"/>
      <c r="CA37" s="1"/>
      <c r="CC37" s="125"/>
      <c r="CE37" s="106">
        <f t="shared" ref="CE37" si="50">+CE36+1</f>
        <v>25</v>
      </c>
      <c r="CF37" s="17" t="s">
        <v>61</v>
      </c>
      <c r="CG37" s="426">
        <f>+'[23]Allocated (CBR)'!C33</f>
        <v>0</v>
      </c>
      <c r="CH37" s="42"/>
      <c r="CI37" s="42"/>
      <c r="CJ37" s="42"/>
      <c r="CK37" s="42"/>
      <c r="CL37" s="417"/>
      <c r="CM37" s="42"/>
      <c r="CN37" s="42"/>
      <c r="CO37" s="16">
        <f t="shared" si="14"/>
        <v>17</v>
      </c>
      <c r="CP37" s="17" t="s">
        <v>61</v>
      </c>
      <c r="CQ37" s="42"/>
      <c r="CR37" s="42"/>
      <c r="CS37" s="42"/>
      <c r="CT37" s="42"/>
      <c r="CU37" s="42"/>
      <c r="CV37" s="42"/>
      <c r="CW37" s="417"/>
      <c r="CX37" s="417"/>
      <c r="CY37" s="417">
        <f t="shared" si="33"/>
        <v>0</v>
      </c>
      <c r="CZ37" s="42">
        <f t="shared" si="38"/>
        <v>0</v>
      </c>
      <c r="DA37" s="16">
        <f t="shared" si="16"/>
        <v>17</v>
      </c>
      <c r="DB37" s="17" t="s">
        <v>61</v>
      </c>
      <c r="DC37" s="42">
        <f t="shared" si="39"/>
        <v>0</v>
      </c>
      <c r="DD37" s="13">
        <f t="shared" si="40"/>
        <v>0</v>
      </c>
      <c r="DE37" s="65">
        <f t="shared" si="42"/>
        <v>0</v>
      </c>
    </row>
    <row r="38" spans="1:122" ht="15" customHeight="1" x14ac:dyDescent="0.2">
      <c r="A38" s="16">
        <f t="shared" si="0"/>
        <v>27</v>
      </c>
      <c r="B38" s="156" t="s">
        <v>144</v>
      </c>
      <c r="E38" s="294">
        <v>0</v>
      </c>
      <c r="F38" s="156"/>
      <c r="G38" s="53">
        <f>ROW()</f>
        <v>38</v>
      </c>
      <c r="H38" s="27" t="s">
        <v>320</v>
      </c>
      <c r="I38" s="156"/>
      <c r="J38" s="341"/>
      <c r="K38" s="303">
        <f>SUM(J34:J37)</f>
        <v>0</v>
      </c>
      <c r="L38"/>
      <c r="M38"/>
      <c r="N38"/>
      <c r="O38"/>
      <c r="P38"/>
      <c r="Q38"/>
      <c r="R38"/>
      <c r="S38" s="53">
        <f t="shared" si="12"/>
        <v>27</v>
      </c>
      <c r="T38" s="365" t="s">
        <v>134</v>
      </c>
      <c r="U38" s="533">
        <f>+Inputs!B6</f>
        <v>2.7460000000000002E-3</v>
      </c>
      <c r="V38" s="560">
        <f>-SUM(V14:V21,V23,V31)*U38</f>
        <v>-285920.45960562141</v>
      </c>
      <c r="W38" s="55"/>
      <c r="X38" s="55"/>
      <c r="Y38" s="55"/>
      <c r="Z38" s="55"/>
      <c r="AA38" s="55"/>
      <c r="AS38"/>
      <c r="AT38" s="36"/>
      <c r="AU38" s="36"/>
      <c r="AV38" s="36"/>
      <c r="AW38" s="36"/>
      <c r="AX38" s="36"/>
      <c r="BH38" s="36"/>
      <c r="BI38" s="36"/>
      <c r="BJ38" s="36"/>
      <c r="BK38" s="36"/>
      <c r="BL38" s="36"/>
      <c r="BM38" s="36"/>
      <c r="BN38" s="149"/>
      <c r="BO38" s="149"/>
      <c r="BP38" s="149"/>
      <c r="BQ38" s="149"/>
      <c r="BR38" s="149"/>
      <c r="BS38" s="36"/>
      <c r="BT38" s="36"/>
      <c r="BU38" s="36"/>
      <c r="BV38" s="36"/>
      <c r="BW38" s="36"/>
      <c r="BX38" s="36"/>
      <c r="BY38" s="81"/>
      <c r="CA38" s="1"/>
      <c r="CC38" s="125"/>
      <c r="CE38" s="106">
        <f t="shared" ref="CE38" si="51">+CE37+1</f>
        <v>26</v>
      </c>
      <c r="CF38" s="17" t="s">
        <v>12</v>
      </c>
      <c r="CG38" s="426">
        <f>+'[23]Allocated (CBR)'!C34</f>
        <v>5363757.4900000384</v>
      </c>
      <c r="CH38" s="42"/>
      <c r="CI38" s="42"/>
      <c r="CJ38" s="42"/>
      <c r="CK38" s="42"/>
      <c r="CL38" s="417"/>
      <c r="CM38" s="42"/>
      <c r="CN38" s="42"/>
      <c r="CO38" s="16">
        <f t="shared" si="14"/>
        <v>18</v>
      </c>
      <c r="CP38" s="17" t="s">
        <v>12</v>
      </c>
      <c r="CQ38" s="42"/>
      <c r="CR38" s="42"/>
      <c r="CS38" s="42"/>
      <c r="CT38" s="42"/>
      <c r="CU38" s="42"/>
      <c r="CV38" s="42"/>
      <c r="CW38" s="417"/>
      <c r="CX38" s="417"/>
      <c r="CY38" s="417">
        <f t="shared" si="33"/>
        <v>0</v>
      </c>
      <c r="CZ38" s="42">
        <f t="shared" si="38"/>
        <v>5363757.4900000384</v>
      </c>
      <c r="DA38" s="16">
        <f t="shared" si="16"/>
        <v>18</v>
      </c>
      <c r="DB38" s="17" t="s">
        <v>12</v>
      </c>
      <c r="DC38" s="42">
        <f t="shared" si="39"/>
        <v>5363757.4900000384</v>
      </c>
      <c r="DD38" s="13">
        <f t="shared" si="40"/>
        <v>0</v>
      </c>
      <c r="DE38" s="65">
        <f t="shared" si="42"/>
        <v>5363757.4900000384</v>
      </c>
    </row>
    <row r="39" spans="1:122" ht="15" customHeight="1" x14ac:dyDescent="0.2">
      <c r="A39" s="16">
        <f t="shared" si="0"/>
        <v>28</v>
      </c>
      <c r="E39" s="25"/>
      <c r="F39" s="297">
        <f>SUM(E38:E38)</f>
        <v>0</v>
      </c>
      <c r="G39" s="53">
        <f>ROW()</f>
        <v>39</v>
      </c>
      <c r="H39" s="358"/>
      <c r="I39" s="156"/>
      <c r="J39" s="156"/>
      <c r="K39" s="367"/>
      <c r="L39"/>
      <c r="M39"/>
      <c r="N39"/>
      <c r="O39"/>
      <c r="P39"/>
      <c r="Q39"/>
      <c r="R39"/>
      <c r="S39" s="53">
        <f t="shared" si="12"/>
        <v>28</v>
      </c>
      <c r="T39" s="524" t="s">
        <v>151</v>
      </c>
      <c r="U39" s="533">
        <f>+Inputs!B7</f>
        <v>4.0000000000000001E-3</v>
      </c>
      <c r="V39" s="343">
        <f>-SUM(V14:V21,V23,V31)*U39</f>
        <v>-416490.10867534071</v>
      </c>
      <c r="W39" s="55"/>
      <c r="X39" s="55"/>
      <c r="Y39" s="55"/>
      <c r="Z39" s="55"/>
      <c r="AA39" s="55"/>
      <c r="AS39"/>
      <c r="AT39" s="36"/>
      <c r="AU39" s="36"/>
      <c r="AV39" s="36"/>
      <c r="AW39" s="36"/>
      <c r="AX39" s="36"/>
      <c r="BH39" s="36"/>
      <c r="BI39" s="36"/>
      <c r="BJ39" s="36"/>
      <c r="BK39" s="36"/>
      <c r="BL39" s="36"/>
      <c r="BM39" s="36"/>
      <c r="BN39" s="149"/>
      <c r="BO39" s="149"/>
      <c r="BP39" s="149"/>
      <c r="BQ39" s="149"/>
      <c r="BR39" s="149"/>
      <c r="BS39" s="36"/>
      <c r="BT39" s="36"/>
      <c r="BU39" s="36"/>
      <c r="BV39" s="36"/>
      <c r="BW39" s="36"/>
      <c r="BX39" s="36"/>
      <c r="BY39" s="81"/>
      <c r="CA39" s="1"/>
      <c r="CC39" s="125"/>
      <c r="CE39" s="106">
        <f t="shared" ref="CE39" si="52">+CE38+1</f>
        <v>27</v>
      </c>
      <c r="CF39" s="17" t="s">
        <v>13</v>
      </c>
      <c r="CG39" s="426">
        <f>+'[23]Allocated (CBR)'!C35</f>
        <v>137449058.38</v>
      </c>
      <c r="CH39" s="42">
        <f>+E44</f>
        <v>-1633</v>
      </c>
      <c r="CI39" s="42">
        <f>J32</f>
        <v>32254.540974319996</v>
      </c>
      <c r="CJ39" s="42"/>
      <c r="CK39" s="42"/>
      <c r="CL39" s="534">
        <f>V40+V46+V50+V56+V54</f>
        <v>-83183218.258663639</v>
      </c>
      <c r="CM39" s="42"/>
      <c r="CN39" s="42"/>
      <c r="CO39" s="16">
        <f t="shared" si="14"/>
        <v>19</v>
      </c>
      <c r="CP39" s="17" t="s">
        <v>13</v>
      </c>
      <c r="CQ39" s="42">
        <f>AM15</f>
        <v>-126711.53064635012</v>
      </c>
      <c r="CR39" s="42">
        <f>AS14</f>
        <v>-1097576.544656001</v>
      </c>
      <c r="CS39" s="42"/>
      <c r="CT39" s="42"/>
      <c r="CU39" s="42"/>
      <c r="CV39" s="42"/>
      <c r="CW39" s="417">
        <f>+BR24</f>
        <v>-179087.911872</v>
      </c>
      <c r="CX39" s="417"/>
      <c r="CY39" s="417">
        <f t="shared" si="33"/>
        <v>-84555972.704863667</v>
      </c>
      <c r="CZ39" s="42">
        <f t="shared" si="38"/>
        <v>52893085.675136328</v>
      </c>
      <c r="DA39" s="16">
        <f t="shared" si="16"/>
        <v>19</v>
      </c>
      <c r="DB39" s="17" t="s">
        <v>13</v>
      </c>
      <c r="DC39" s="42">
        <f t="shared" si="39"/>
        <v>137449058.38</v>
      </c>
      <c r="DD39" s="93">
        <f t="shared" si="40"/>
        <v>-84555972.704863667</v>
      </c>
      <c r="DE39" s="65">
        <f t="shared" si="42"/>
        <v>52893085.675136328</v>
      </c>
    </row>
    <row r="40" spans="1:122" ht="15" customHeight="1" x14ac:dyDescent="0.2">
      <c r="A40" s="16">
        <f t="shared" si="0"/>
        <v>29</v>
      </c>
      <c r="B40" s="160" t="s">
        <v>134</v>
      </c>
      <c r="C40" s="160"/>
      <c r="D40" s="192">
        <f>+Inputs!B6</f>
        <v>2.7460000000000002E-3</v>
      </c>
      <c r="E40" s="64">
        <f>ROUND(F35*D40,0)</f>
        <v>-117</v>
      </c>
      <c r="F40" s="42"/>
      <c r="G40" s="53">
        <f>ROW()</f>
        <v>40</v>
      </c>
      <c r="H40" s="358" t="s">
        <v>89</v>
      </c>
      <c r="I40" s="156"/>
      <c r="J40" s="299"/>
      <c r="K40" s="367">
        <f>K26-K30-K34-K38</f>
        <v>801737.02045920002</v>
      </c>
      <c r="L40"/>
      <c r="M40"/>
      <c r="N40"/>
      <c r="O40"/>
      <c r="P40"/>
      <c r="Q40"/>
      <c r="R40"/>
      <c r="S40" s="53">
        <f t="shared" si="12"/>
        <v>29</v>
      </c>
      <c r="T40" s="525" t="s">
        <v>152</v>
      </c>
      <c r="U40" s="533">
        <f>+Inputs!B8</f>
        <v>3.8413999999999997E-2</v>
      </c>
      <c r="V40" s="343">
        <f>-SUM(V14:V21,V23,V31)*U40</f>
        <v>-3999762.7586636343</v>
      </c>
      <c r="X40" s="36"/>
      <c r="Y40" s="36"/>
      <c r="Z40" s="36"/>
      <c r="AA40" s="36"/>
      <c r="AS40"/>
      <c r="AT40" s="148"/>
      <c r="AU40" s="148"/>
      <c r="AV40" s="148"/>
      <c r="AW40" s="148"/>
      <c r="AX40" s="148"/>
      <c r="BH40" s="148"/>
      <c r="BI40" s="148"/>
      <c r="BJ40" s="148"/>
      <c r="BK40" s="148"/>
      <c r="BL40" s="148"/>
      <c r="BM40" s="148"/>
      <c r="BN40" s="149"/>
      <c r="BO40" s="149"/>
      <c r="BP40" s="149"/>
      <c r="BQ40" s="149"/>
      <c r="BR40" s="149"/>
      <c r="BS40" s="148"/>
      <c r="BT40" s="148"/>
      <c r="BU40" s="148"/>
      <c r="BV40" s="148"/>
      <c r="BW40" s="148"/>
      <c r="BX40" s="148"/>
      <c r="BY40" s="81"/>
      <c r="CA40" s="1"/>
      <c r="CC40" s="125"/>
      <c r="CE40" s="106">
        <f t="shared" ref="CE40" si="53">+CE39+1</f>
        <v>28</v>
      </c>
      <c r="CF40" s="17" t="s">
        <v>14</v>
      </c>
      <c r="CG40" s="426">
        <f>+'[23]Allocated (CBR)'!C36</f>
        <v>38035125.916333683</v>
      </c>
      <c r="CH40" s="42">
        <f>+F49</f>
        <v>-8526</v>
      </c>
      <c r="CI40" s="42">
        <f>K42+K43</f>
        <v>168365</v>
      </c>
      <c r="CJ40" s="42">
        <f>N29</f>
        <v>-336504.12479934841</v>
      </c>
      <c r="CK40" s="42">
        <f>R23</f>
        <v>-16131797.266839754</v>
      </c>
      <c r="CL40" s="417">
        <f>V61</f>
        <v>-999716.59490641416</v>
      </c>
      <c r="CM40" s="42">
        <f>AA22</f>
        <v>-186733.61590884</v>
      </c>
      <c r="CN40" s="42">
        <f>AH28</f>
        <v>130457</v>
      </c>
      <c r="CO40" s="16">
        <f t="shared" si="14"/>
        <v>20</v>
      </c>
      <c r="CP40" s="17" t="s">
        <v>14</v>
      </c>
      <c r="CQ40" s="42">
        <f>AM20</f>
        <v>329333</v>
      </c>
      <c r="CR40" s="42">
        <f>AS24</f>
        <v>335199.09745896026</v>
      </c>
      <c r="CS40" s="42">
        <f>AX18</f>
        <v>1499.9011115543012</v>
      </c>
      <c r="CT40" s="42"/>
      <c r="CU40" s="42">
        <f>BG18</f>
        <v>-471068.22100036242</v>
      </c>
      <c r="CV40" s="42">
        <f>BL17</f>
        <v>-2326</v>
      </c>
      <c r="CW40" s="417">
        <f>+BR28</f>
        <v>-934817.08158719994</v>
      </c>
      <c r="CX40" s="417">
        <f>+BX22</f>
        <v>184135.98058208503</v>
      </c>
      <c r="CY40" s="417">
        <f>SUM(CH40:CX40)-CO40</f>
        <v>-17922498.925889321</v>
      </c>
      <c r="CZ40" s="42">
        <f t="shared" si="38"/>
        <v>20112626.990444362</v>
      </c>
      <c r="DA40" s="16">
        <f t="shared" si="16"/>
        <v>20</v>
      </c>
      <c r="DB40" s="17" t="s">
        <v>14</v>
      </c>
      <c r="DC40" s="42">
        <f t="shared" si="39"/>
        <v>38035125.916333683</v>
      </c>
      <c r="DD40" s="93">
        <f t="shared" si="40"/>
        <v>-17922498.925889321</v>
      </c>
      <c r="DE40" s="65">
        <f t="shared" si="42"/>
        <v>20112626.990444362</v>
      </c>
    </row>
    <row r="41" spans="1:122" ht="15" customHeight="1" x14ac:dyDescent="0.2">
      <c r="A41" s="16">
        <f t="shared" si="0"/>
        <v>30</v>
      </c>
      <c r="B41" s="160" t="s">
        <v>135</v>
      </c>
      <c r="C41" s="160"/>
      <c r="D41" s="192">
        <f>+Inputs!B7</f>
        <v>4.0000000000000001E-3</v>
      </c>
      <c r="E41" s="66">
        <f>ROUND(F35*D41,0)</f>
        <v>-170</v>
      </c>
      <c r="F41" s="42"/>
      <c r="G41" s="53">
        <f>ROW()</f>
        <v>41</v>
      </c>
      <c r="H41" s="358"/>
      <c r="I41" s="156"/>
      <c r="J41" s="299"/>
      <c r="K41" s="367"/>
      <c r="L41"/>
      <c r="M41"/>
      <c r="N41"/>
      <c r="O41"/>
      <c r="P41"/>
      <c r="Q41"/>
      <c r="R41"/>
      <c r="S41" s="53">
        <f t="shared" si="12"/>
        <v>30</v>
      </c>
      <c r="T41" s="525" t="s">
        <v>153</v>
      </c>
      <c r="U41" s="526"/>
      <c r="V41" s="527">
        <f>SUM(V38:V40)</f>
        <v>-4702173.3269445961</v>
      </c>
      <c r="X41" s="36"/>
      <c r="Y41" s="36"/>
      <c r="Z41" s="36"/>
      <c r="AA41" s="36"/>
      <c r="AS41"/>
      <c r="AT41" s="149"/>
      <c r="AU41" s="149"/>
      <c r="AV41" s="149"/>
      <c r="AW41" s="149"/>
      <c r="AX41" s="149"/>
      <c r="BH41" s="149"/>
      <c r="BI41" s="149"/>
      <c r="BJ41" s="149"/>
      <c r="BK41" s="149"/>
      <c r="BL41" s="149"/>
      <c r="BM41" s="149"/>
      <c r="BN41" s="149"/>
      <c r="BO41" s="149"/>
      <c r="BP41" s="149"/>
      <c r="BQ41" s="149"/>
      <c r="BR41" s="149"/>
      <c r="BS41" s="149"/>
      <c r="BT41" s="149"/>
      <c r="BU41" s="149"/>
      <c r="BV41" s="149"/>
      <c r="BW41" s="149"/>
      <c r="BX41" s="149"/>
      <c r="BY41" s="81"/>
      <c r="CA41" s="1"/>
      <c r="CC41" s="125"/>
      <c r="CE41" s="106">
        <f t="shared" ref="CE41" si="54">+CE40+1</f>
        <v>29</v>
      </c>
      <c r="CF41" s="2" t="s">
        <v>15</v>
      </c>
      <c r="CG41" s="426">
        <f>+'[23]Allocated (CBR)'!C37</f>
        <v>4414488.349999994</v>
      </c>
      <c r="CH41" s="42"/>
      <c r="CI41" s="42"/>
      <c r="CJ41" s="42">
        <f>N30</f>
        <v>2105202.196890003</v>
      </c>
      <c r="CK41" s="42">
        <f>R26</f>
        <v>0</v>
      </c>
      <c r="CL41" s="417"/>
      <c r="CM41" s="42"/>
      <c r="CN41" s="43"/>
      <c r="CO41" s="16">
        <f t="shared" si="14"/>
        <v>21</v>
      </c>
      <c r="CP41" s="2" t="s">
        <v>15</v>
      </c>
      <c r="CQ41" s="51"/>
      <c r="CR41" s="45"/>
      <c r="CS41" s="51"/>
      <c r="CT41" s="43"/>
      <c r="CU41" s="51"/>
      <c r="CV41" s="51"/>
      <c r="CW41" s="367"/>
      <c r="CX41" s="367"/>
      <c r="CY41" s="367">
        <f t="shared" si="33"/>
        <v>2105202.196890003</v>
      </c>
      <c r="CZ41" s="43">
        <f t="shared" si="38"/>
        <v>6519690.5468899971</v>
      </c>
      <c r="DA41" s="16">
        <f t="shared" si="16"/>
        <v>21</v>
      </c>
      <c r="DB41" s="2" t="s">
        <v>15</v>
      </c>
      <c r="DC41" s="43">
        <f t="shared" si="39"/>
        <v>4414488.349999994</v>
      </c>
      <c r="DD41" s="94">
        <f t="shared" si="40"/>
        <v>2105202.196890003</v>
      </c>
      <c r="DE41" s="66">
        <f t="shared" si="42"/>
        <v>6519690.5468899971</v>
      </c>
      <c r="DG41" s="541"/>
      <c r="DH41" s="542"/>
    </row>
    <row r="42" spans="1:122" ht="15" customHeight="1" x14ac:dyDescent="0.2">
      <c r="A42" s="16">
        <f t="shared" si="0"/>
        <v>31</v>
      </c>
      <c r="B42" s="161" t="s">
        <v>50</v>
      </c>
      <c r="C42" s="160"/>
      <c r="D42" s="298"/>
      <c r="E42" s="299"/>
      <c r="F42" s="300">
        <f>SUM(E40:E41)</f>
        <v>-287</v>
      </c>
      <c r="G42" s="53">
        <f>ROW()</f>
        <v>42</v>
      </c>
      <c r="H42" s="358" t="s">
        <v>90</v>
      </c>
      <c r="I42" s="141">
        <f>+Inputs!B9</f>
        <v>0.21</v>
      </c>
      <c r="J42" s="299"/>
      <c r="K42" s="367">
        <f>ROUND(K40*I42,0)</f>
        <v>168365</v>
      </c>
      <c r="L42"/>
      <c r="M42"/>
      <c r="N42"/>
      <c r="O42"/>
      <c r="P42"/>
      <c r="Q42"/>
      <c r="R42"/>
      <c r="S42" s="53">
        <f t="shared" si="12"/>
        <v>31</v>
      </c>
      <c r="T42" s="364"/>
      <c r="U42" s="364"/>
      <c r="V42" s="528"/>
      <c r="W42" s="541"/>
      <c r="X42" s="36"/>
      <c r="Y42" s="36"/>
      <c r="Z42" s="36"/>
      <c r="AA42" s="36"/>
      <c r="AS42"/>
      <c r="AT42" s="149"/>
      <c r="AU42" s="149"/>
      <c r="AV42" s="149"/>
      <c r="AW42" s="149"/>
      <c r="AX42" s="149"/>
      <c r="BH42" s="149"/>
      <c r="BI42" s="149"/>
      <c r="BJ42" s="149"/>
      <c r="BK42" s="149"/>
      <c r="BL42" s="149"/>
      <c r="BM42" s="149"/>
      <c r="BN42" s="149"/>
      <c r="BO42" s="149"/>
      <c r="BP42" s="149"/>
      <c r="BQ42" s="149"/>
      <c r="BR42" s="149"/>
      <c r="BS42" s="149"/>
      <c r="BT42" s="149"/>
      <c r="BU42" s="149"/>
      <c r="BV42" s="149"/>
      <c r="BW42" s="149"/>
      <c r="BX42" s="149"/>
      <c r="BY42" s="81"/>
      <c r="CA42" s="1"/>
      <c r="CC42" s="125"/>
      <c r="CD42" s="15"/>
      <c r="CE42" s="106">
        <f t="shared" ref="CE42" si="55">+CE41+1</f>
        <v>30</v>
      </c>
      <c r="CF42" s="17" t="s">
        <v>16</v>
      </c>
      <c r="CG42" s="324">
        <f>SUM(CG26:CG41)</f>
        <v>1329480791.1424899</v>
      </c>
      <c r="CH42" s="41">
        <f t="shared" ref="CH42:CN42" si="56">SUM(CH26:CH41)</f>
        <v>-10446</v>
      </c>
      <c r="CI42" s="41">
        <f t="shared" si="56"/>
        <v>206283.85954079998</v>
      </c>
      <c r="CJ42" s="41">
        <f t="shared" si="56"/>
        <v>1768698.0720906546</v>
      </c>
      <c r="CK42" s="41">
        <f t="shared" si="56"/>
        <v>-16131797.266839754</v>
      </c>
      <c r="CL42" s="41">
        <f>SUM(CL26:CL41)</f>
        <v>-97157809.161851019</v>
      </c>
      <c r="CM42" s="41">
        <f t="shared" si="56"/>
        <v>702474.07889516011</v>
      </c>
      <c r="CN42" s="41">
        <f t="shared" si="56"/>
        <v>-490766</v>
      </c>
      <c r="CO42" s="16">
        <f t="shared" si="14"/>
        <v>22</v>
      </c>
      <c r="CP42" s="17" t="s">
        <v>16</v>
      </c>
      <c r="CQ42" s="41">
        <f t="shared" ref="CQ42" si="57">SUM(CQ26:CQ41)</f>
        <v>-1238920.4037561351</v>
      </c>
      <c r="CR42" s="41">
        <f t="shared" ref="CR42" si="58">SUM(CR26:CR41)</f>
        <v>-1260987.0809170411</v>
      </c>
      <c r="CS42" s="41">
        <f t="shared" ref="CS42" si="59">SUM(CS26:CS41)</f>
        <v>-5642.4851339423712</v>
      </c>
      <c r="CT42" s="41">
        <f t="shared" ref="CT42" si="60">SUM(CT26:CT41)</f>
        <v>22094.347742433434</v>
      </c>
      <c r="CU42" s="41">
        <f t="shared" ref="CU42:CW42" si="61">SUM(CU26:CU41)</f>
        <v>1772113.7837632683</v>
      </c>
      <c r="CV42" s="41">
        <f t="shared" ref="CV42" si="62">SUM(CV26:CV41)</f>
        <v>8748.5504486292484</v>
      </c>
      <c r="CW42" s="324">
        <f t="shared" si="61"/>
        <v>-1145355.1692671999</v>
      </c>
      <c r="CX42" s="324">
        <f t="shared" ref="CX42" si="63">SUM(CX26:CX41)</f>
        <v>-692702.02218974847</v>
      </c>
      <c r="CY42" s="324">
        <f t="shared" ref="CY42" si="64">SUM(CY26:CY41)</f>
        <v>-113654012.8974739</v>
      </c>
      <c r="CZ42" s="41">
        <f t="shared" ref="CZ42" si="65">SUM(CZ26:CZ41)</f>
        <v>1215826778.2450161</v>
      </c>
      <c r="DA42" s="16">
        <f t="shared" si="16"/>
        <v>22</v>
      </c>
      <c r="DB42" s="17" t="s">
        <v>16</v>
      </c>
      <c r="DC42" s="41">
        <f t="shared" ref="DC42" si="66">SUM(DC26:DC41)</f>
        <v>1329480791.1424899</v>
      </c>
      <c r="DD42" s="41">
        <f t="shared" ref="DD42" si="67">SUM(DD26:DD41)</f>
        <v>-113654012.8974739</v>
      </c>
      <c r="DE42" s="41">
        <f t="shared" ref="DE42" si="68">SUM(DE26:DE41)</f>
        <v>1215826778.2450161</v>
      </c>
      <c r="DG42" s="36"/>
      <c r="DH42" s="36"/>
    </row>
    <row r="43" spans="1:122" ht="15" customHeight="1" x14ac:dyDescent="0.2">
      <c r="A43" s="16">
        <f t="shared" si="0"/>
        <v>32</v>
      </c>
      <c r="B43" s="160"/>
      <c r="C43" s="160"/>
      <c r="D43" s="301"/>
      <c r="E43" s="182"/>
      <c r="F43" s="42"/>
      <c r="G43" s="53">
        <f>ROW()</f>
        <v>43</v>
      </c>
      <c r="H43" s="358"/>
      <c r="I43" s="141"/>
      <c r="J43" s="299"/>
      <c r="K43" s="367"/>
      <c r="L43"/>
      <c r="M43"/>
      <c r="N43"/>
      <c r="O43"/>
      <c r="P43"/>
      <c r="Q43"/>
      <c r="R43"/>
      <c r="S43" s="53">
        <f t="shared" si="12"/>
        <v>32</v>
      </c>
      <c r="T43" s="553" t="s">
        <v>154</v>
      </c>
      <c r="U43" s="362"/>
      <c r="V43" s="528"/>
      <c r="W43" s="36"/>
      <c r="X43" s="36"/>
      <c r="Y43" s="36"/>
      <c r="Z43" s="36"/>
      <c r="AA43" s="36"/>
      <c r="AS43"/>
      <c r="AT43" s="149"/>
      <c r="AU43" s="149"/>
      <c r="AV43" s="149"/>
      <c r="AW43" s="149"/>
      <c r="AX43" s="149"/>
      <c r="BH43" s="149"/>
      <c r="BI43" s="149"/>
      <c r="BJ43" s="149"/>
      <c r="BK43" s="149"/>
      <c r="BL43" s="149"/>
      <c r="BM43" s="149"/>
      <c r="BN43" s="149"/>
      <c r="BO43" s="149"/>
      <c r="BP43" s="149"/>
      <c r="BQ43" s="149"/>
      <c r="BR43" s="149"/>
      <c r="BS43" s="149"/>
      <c r="BT43" s="149"/>
      <c r="BU43" s="149"/>
      <c r="BV43" s="149"/>
      <c r="BW43" s="149"/>
      <c r="BX43" s="149"/>
      <c r="BY43" s="81"/>
      <c r="CA43" s="1"/>
      <c r="CC43" s="125"/>
      <c r="CD43" s="70"/>
      <c r="CE43" s="106">
        <f t="shared" ref="CE43" si="69">+CE42+1</f>
        <v>31</v>
      </c>
      <c r="CG43" s="337"/>
      <c r="CH43" s="25"/>
      <c r="CI43" s="25"/>
      <c r="CJ43" s="25"/>
      <c r="CK43" s="25"/>
      <c r="CL43" s="25"/>
      <c r="CM43" s="25"/>
      <c r="CN43" s="25"/>
      <c r="CO43" s="16">
        <f t="shared" si="14"/>
        <v>23</v>
      </c>
      <c r="CQ43" s="25"/>
      <c r="CR43" s="25"/>
      <c r="CS43" s="25"/>
      <c r="CT43" s="25"/>
      <c r="CU43" s="25"/>
      <c r="CV43" s="25"/>
      <c r="CW43" s="337"/>
      <c r="CX43" s="337"/>
      <c r="CY43" s="337"/>
      <c r="CZ43" s="25"/>
      <c r="DA43" s="16">
        <f t="shared" si="16"/>
        <v>23</v>
      </c>
      <c r="DC43" s="25"/>
      <c r="DD43" s="25"/>
      <c r="DE43" s="25"/>
      <c r="DG43" s="36"/>
      <c r="DH43" s="36"/>
    </row>
    <row r="44" spans="1:122" ht="15" customHeight="1" thickBot="1" x14ac:dyDescent="0.25">
      <c r="A44" s="16">
        <f t="shared" si="0"/>
        <v>33</v>
      </c>
      <c r="B44" s="160" t="s">
        <v>136</v>
      </c>
      <c r="C44" s="160"/>
      <c r="D44" s="192">
        <f>+Inputs!B8</f>
        <v>3.8413999999999997E-2</v>
      </c>
      <c r="E44" s="302">
        <f>ROUND(F35*D44,0)</f>
        <v>-1633</v>
      </c>
      <c r="F44" s="42"/>
      <c r="G44" s="53">
        <f>ROW()</f>
        <v>44</v>
      </c>
      <c r="H44" s="358" t="s">
        <v>55</v>
      </c>
      <c r="I44" s="156"/>
      <c r="J44" s="299"/>
      <c r="K44" s="354">
        <f>K40-K42-K43</f>
        <v>633372.02045920002</v>
      </c>
      <c r="L44"/>
      <c r="M44"/>
      <c r="N44"/>
      <c r="O44"/>
      <c r="P44"/>
      <c r="Q44"/>
      <c r="R44"/>
      <c r="S44" s="53">
        <f t="shared" si="12"/>
        <v>33</v>
      </c>
      <c r="T44" s="365" t="s">
        <v>155</v>
      </c>
      <c r="U44" s="17" t="s">
        <v>9</v>
      </c>
      <c r="V44" s="367">
        <f>'[20]Lead 3.05 '!D44</f>
        <v>-3163635.84</v>
      </c>
      <c r="W44" s="36"/>
      <c r="X44" s="36"/>
      <c r="Y44" s="36"/>
      <c r="Z44" s="36"/>
      <c r="AA44" s="36"/>
      <c r="AS44"/>
      <c r="AT44" s="149"/>
      <c r="AU44" s="149"/>
      <c r="AV44" s="149"/>
      <c r="AW44" s="149"/>
      <c r="AX44" s="149"/>
      <c r="BH44" s="149"/>
      <c r="BI44" s="149"/>
      <c r="BJ44" s="149"/>
      <c r="BK44" s="149"/>
      <c r="BL44" s="149"/>
      <c r="BM44" s="149"/>
      <c r="BS44" s="149"/>
      <c r="BT44" s="149"/>
      <c r="BU44" s="149"/>
      <c r="BV44" s="149"/>
      <c r="BW44" s="149"/>
      <c r="BX44" s="149"/>
      <c r="BY44" s="81"/>
      <c r="CA44" s="1"/>
      <c r="CC44" s="125"/>
      <c r="CD44" s="3"/>
      <c r="CE44" s="106">
        <f t="shared" ref="CE44" si="70">+CE43+1</f>
        <v>32</v>
      </c>
      <c r="CF44" s="17" t="s">
        <v>17</v>
      </c>
      <c r="CG44" s="12">
        <f t="shared" ref="CG44:CN44" si="71">CG17-CG42</f>
        <v>181110180.54750991</v>
      </c>
      <c r="CH44" s="12">
        <f t="shared" si="71"/>
        <v>-32074.890980843149</v>
      </c>
      <c r="CI44" s="427">
        <f t="shared" si="71"/>
        <v>633372.02045920002</v>
      </c>
      <c r="CJ44" s="427">
        <f t="shared" si="71"/>
        <v>-1768698.0720906546</v>
      </c>
      <c r="CK44" s="12">
        <f t="shared" si="71"/>
        <v>16131797.266839754</v>
      </c>
      <c r="CL44" s="12">
        <f t="shared" si="71"/>
        <v>-3760838.618933633</v>
      </c>
      <c r="CM44" s="12">
        <f t="shared" si="71"/>
        <v>-702474.07889516011</v>
      </c>
      <c r="CN44" s="12">
        <f t="shared" si="71"/>
        <v>490766</v>
      </c>
      <c r="CO44" s="16">
        <f t="shared" si="14"/>
        <v>24</v>
      </c>
      <c r="CP44" s="17" t="s">
        <v>17</v>
      </c>
      <c r="CQ44" s="12">
        <f t="shared" ref="CQ44:CZ44" si="72">CQ17-CQ42</f>
        <v>1238920.4037561351</v>
      </c>
      <c r="CR44" s="12">
        <f t="shared" si="72"/>
        <v>1260987.0809170411</v>
      </c>
      <c r="CS44" s="12">
        <f t="shared" si="72"/>
        <v>5642.4851339423712</v>
      </c>
      <c r="CT44" s="12">
        <f t="shared" si="72"/>
        <v>-22094.347742433434</v>
      </c>
      <c r="CU44" s="12">
        <f t="shared" si="72"/>
        <v>-1772113.7837632683</v>
      </c>
      <c r="CV44" s="12">
        <f t="shared" si="72"/>
        <v>-8748.5504486292484</v>
      </c>
      <c r="CW44" s="12">
        <f t="shared" si="72"/>
        <v>-3516692.8307328001</v>
      </c>
      <c r="CX44" s="12">
        <f t="shared" si="72"/>
        <v>692702.02218974847</v>
      </c>
      <c r="CY44" s="12">
        <f>CY17-CY42</f>
        <v>8870452.1057084054</v>
      </c>
      <c r="CZ44" s="12">
        <f t="shared" si="72"/>
        <v>189980632.65321827</v>
      </c>
      <c r="DA44" s="16">
        <f t="shared" si="16"/>
        <v>24</v>
      </c>
      <c r="DB44" s="2" t="str">
        <f>CF44</f>
        <v>NET OPERATING INCOME</v>
      </c>
      <c r="DC44" s="12">
        <f>DC17-DC42</f>
        <v>181110180.54750991</v>
      </c>
      <c r="DD44" s="12">
        <f>DD17-DD42</f>
        <v>8870452.1057084054</v>
      </c>
      <c r="DE44" s="12">
        <f>DE17-DE42</f>
        <v>189980632.65321827</v>
      </c>
      <c r="DG44" s="543"/>
      <c r="DH44" s="36"/>
    </row>
    <row r="45" spans="1:122" ht="15" customHeight="1" thickTop="1" x14ac:dyDescent="0.2">
      <c r="A45" s="16">
        <f t="shared" si="0"/>
        <v>34</v>
      </c>
      <c r="B45" s="161" t="s">
        <v>137</v>
      </c>
      <c r="C45" s="160"/>
      <c r="D45" s="156"/>
      <c r="E45" s="182"/>
      <c r="F45" s="303">
        <f>SUM(E44:E44)</f>
        <v>-1633</v>
      </c>
      <c r="G45" s="53"/>
      <c r="H45" s="413"/>
      <c r="I45" s="413"/>
      <c r="J45" s="413"/>
      <c r="K45" s="413"/>
      <c r="N45"/>
      <c r="O45"/>
      <c r="P45"/>
      <c r="Q45"/>
      <c r="R45"/>
      <c r="S45" s="53">
        <f t="shared" si="12"/>
        <v>34</v>
      </c>
      <c r="T45" s="365" t="s">
        <v>156</v>
      </c>
      <c r="U45" s="17" t="s">
        <v>10</v>
      </c>
      <c r="V45" s="367">
        <f>'[20]Lead 3.05 '!D45</f>
        <v>-23398795.149999999</v>
      </c>
      <c r="W45" s="36"/>
      <c r="X45" s="36"/>
      <c r="Y45" s="36"/>
      <c r="Z45" s="36"/>
      <c r="AA45" s="36"/>
      <c r="AS45"/>
      <c r="AT45" s="149"/>
      <c r="AU45" s="149"/>
      <c r="AV45" s="149"/>
      <c r="AW45" s="149"/>
      <c r="AX45" s="149"/>
      <c r="BH45" s="149"/>
      <c r="BI45" s="149"/>
      <c r="BJ45" s="149"/>
      <c r="BK45" s="149"/>
      <c r="BL45" s="149"/>
      <c r="BM45" s="149"/>
      <c r="BS45" s="149"/>
      <c r="BT45" s="149"/>
      <c r="BU45" s="149"/>
      <c r="BV45" s="149"/>
      <c r="BW45" s="149"/>
      <c r="BX45" s="149"/>
      <c r="BY45" s="81"/>
      <c r="CA45" s="1"/>
      <c r="CC45" s="125"/>
      <c r="CD45" s="50"/>
      <c r="CE45" s="106">
        <f t="shared" ref="CE45" si="73">+CE44+1</f>
        <v>33</v>
      </c>
      <c r="CG45" s="424"/>
      <c r="CH45"/>
      <c r="CI45"/>
      <c r="CJ45"/>
      <c r="CK45"/>
      <c r="CL45"/>
      <c r="CM45"/>
      <c r="CN45"/>
      <c r="CO45" s="16">
        <f t="shared" si="14"/>
        <v>25</v>
      </c>
      <c r="CP45"/>
      <c r="CQ45"/>
      <c r="CR45"/>
      <c r="CS45"/>
      <c r="CT45"/>
      <c r="CU45"/>
      <c r="CV45"/>
      <c r="CW45"/>
      <c r="CX45"/>
      <c r="CY45"/>
      <c r="CZ45"/>
      <c r="DA45" s="16">
        <f t="shared" si="16"/>
        <v>25</v>
      </c>
      <c r="DB45" s="17"/>
      <c r="DC45"/>
      <c r="DD45"/>
      <c r="DE45"/>
      <c r="DF45"/>
      <c r="DG45" s="543"/>
      <c r="DH45" s="36"/>
    </row>
    <row r="46" spans="1:122" ht="15" customHeight="1" x14ac:dyDescent="0.2">
      <c r="A46" s="16">
        <f t="shared" si="0"/>
        <v>35</v>
      </c>
      <c r="B46" s="160"/>
      <c r="C46" s="160"/>
      <c r="D46" s="156"/>
      <c r="E46" s="156"/>
      <c r="F46" s="42"/>
      <c r="G46" s="53"/>
      <c r="N46"/>
      <c r="O46"/>
      <c r="P46"/>
      <c r="Q46"/>
      <c r="R46"/>
      <c r="S46" s="53">
        <f t="shared" si="12"/>
        <v>35</v>
      </c>
      <c r="T46" s="365" t="s">
        <v>217</v>
      </c>
      <c r="U46" s="17" t="s">
        <v>13</v>
      </c>
      <c r="V46" s="367">
        <f>'[20]Lead 3.05 '!D46</f>
        <v>-20012311.18</v>
      </c>
      <c r="W46" s="36"/>
      <c r="X46" s="55"/>
      <c r="Y46" s="55"/>
      <c r="Z46" s="55"/>
      <c r="AA46" s="55"/>
      <c r="AS46"/>
      <c r="AT46" s="149"/>
      <c r="AU46" s="149"/>
      <c r="AV46" s="149"/>
      <c r="AW46" s="149"/>
      <c r="AX46" s="149"/>
      <c r="BH46" s="149"/>
      <c r="BI46" s="149"/>
      <c r="BJ46" s="149"/>
      <c r="BK46" s="149"/>
      <c r="BL46" s="149"/>
      <c r="BM46" s="149"/>
      <c r="BS46" s="149"/>
      <c r="BT46" s="149"/>
      <c r="BU46" s="149"/>
      <c r="BV46" s="149"/>
      <c r="BW46" s="149"/>
      <c r="BX46" s="149"/>
      <c r="BY46" s="81"/>
      <c r="CA46" s="1"/>
      <c r="CC46" s="125"/>
      <c r="CD46" s="50"/>
      <c r="CE46" s="106">
        <f t="shared" ref="CE46" si="74">+CE45+1</f>
        <v>34</v>
      </c>
      <c r="CF46" s="17" t="s">
        <v>18</v>
      </c>
      <c r="CG46" s="12">
        <f>CG57</f>
        <v>3000452729.8010144</v>
      </c>
      <c r="CH46" s="12">
        <f t="shared" ref="CH46:CN46" si="75">CH57</f>
        <v>0</v>
      </c>
      <c r="CI46" s="12">
        <f t="shared" si="75"/>
        <v>0</v>
      </c>
      <c r="CJ46" s="12">
        <f t="shared" si="75"/>
        <v>0</v>
      </c>
      <c r="CK46" s="12">
        <f t="shared" si="75"/>
        <v>0</v>
      </c>
      <c r="CL46" s="12">
        <f t="shared" si="75"/>
        <v>0</v>
      </c>
      <c r="CM46" s="12">
        <f t="shared" si="75"/>
        <v>0</v>
      </c>
      <c r="CN46" s="12">
        <f t="shared" si="75"/>
        <v>0</v>
      </c>
      <c r="CO46" s="16">
        <f t="shared" si="14"/>
        <v>26</v>
      </c>
      <c r="CP46" s="17" t="s">
        <v>18</v>
      </c>
      <c r="CQ46" s="12">
        <f t="shared" ref="CQ46:CY46" si="76">CQ57</f>
        <v>0</v>
      </c>
      <c r="CR46" s="12">
        <f t="shared" si="76"/>
        <v>0</v>
      </c>
      <c r="CS46" s="12">
        <f t="shared" si="76"/>
        <v>0</v>
      </c>
      <c r="CT46" s="12">
        <f t="shared" si="76"/>
        <v>0</v>
      </c>
      <c r="CU46" s="12">
        <f t="shared" si="76"/>
        <v>0</v>
      </c>
      <c r="CV46" s="12">
        <f t="shared" si="76"/>
        <v>0</v>
      </c>
      <c r="CW46" s="12">
        <f t="shared" ref="CW46:CX46" si="77">CW57</f>
        <v>-55185466.014909789</v>
      </c>
      <c r="CX46" s="12">
        <f t="shared" si="77"/>
        <v>-24427635.533387735</v>
      </c>
      <c r="CY46" s="12">
        <f t="shared" si="76"/>
        <v>-79613101.548297524</v>
      </c>
      <c r="CZ46" s="25">
        <f>CG46+CY46</f>
        <v>2920839628.252717</v>
      </c>
      <c r="DA46" s="16">
        <f t="shared" si="16"/>
        <v>26</v>
      </c>
      <c r="DB46" s="17" t="s">
        <v>18</v>
      </c>
      <c r="DC46" s="25">
        <f>CG46</f>
        <v>3000452729.8010144</v>
      </c>
      <c r="DD46" s="98">
        <f>CY46</f>
        <v>-79613101.548297524</v>
      </c>
      <c r="DE46" s="25">
        <f>+DC46+DD46</f>
        <v>2920839628.252717</v>
      </c>
    </row>
    <row r="47" spans="1:122" ht="15" customHeight="1" x14ac:dyDescent="0.2">
      <c r="A47" s="16">
        <f t="shared" si="0"/>
        <v>36</v>
      </c>
      <c r="B47" s="160" t="s">
        <v>89</v>
      </c>
      <c r="C47" s="160"/>
      <c r="D47" s="156"/>
      <c r="E47" s="299"/>
      <c r="F47" s="183">
        <f>F35-F39-F42-F45</f>
        <v>-40600.890980843149</v>
      </c>
      <c r="G47" s="53"/>
      <c r="H47" s="190"/>
      <c r="I47" s="190"/>
      <c r="J47" s="190"/>
      <c r="K47" s="190"/>
      <c r="N47"/>
      <c r="O47"/>
      <c r="P47"/>
      <c r="Q47"/>
      <c r="R47"/>
      <c r="S47" s="53">
        <f t="shared" si="12"/>
        <v>36</v>
      </c>
      <c r="T47" s="365" t="s">
        <v>157</v>
      </c>
      <c r="U47" s="17" t="s">
        <v>82</v>
      </c>
      <c r="V47" s="367">
        <f>'[20]Lead 3.05 '!D47</f>
        <v>17260202.460000001</v>
      </c>
      <c r="W47" s="36"/>
      <c r="X47" s="55"/>
      <c r="Y47" s="55"/>
      <c r="Z47" s="55"/>
      <c r="AA47" s="55"/>
      <c r="AS47"/>
      <c r="BY47" s="81"/>
      <c r="CA47" s="1"/>
      <c r="CC47" s="125"/>
      <c r="CD47" s="50"/>
      <c r="CE47" s="106">
        <f t="shared" ref="CE47" si="78">+CE46+1</f>
        <v>35</v>
      </c>
      <c r="CG47" s="424"/>
      <c r="CH47"/>
      <c r="CI47"/>
      <c r="CJ47"/>
      <c r="CK47"/>
      <c r="CL47"/>
      <c r="CM47"/>
      <c r="CN47"/>
      <c r="CO47" s="16">
        <f t="shared" si="14"/>
        <v>27</v>
      </c>
      <c r="CP47"/>
      <c r="CQ47"/>
      <c r="CR47"/>
      <c r="CS47"/>
      <c r="CT47"/>
      <c r="CU47"/>
      <c r="CV47"/>
      <c r="CW47"/>
      <c r="CX47"/>
      <c r="CY47"/>
      <c r="CZ47"/>
      <c r="DA47" s="16">
        <f t="shared" si="16"/>
        <v>27</v>
      </c>
      <c r="DC47"/>
      <c r="DD47"/>
      <c r="DE47"/>
      <c r="DF47"/>
    </row>
    <row r="48" spans="1:122" ht="15" customHeight="1" x14ac:dyDescent="0.2">
      <c r="A48" s="16">
        <f t="shared" si="0"/>
        <v>37</v>
      </c>
      <c r="B48" s="160"/>
      <c r="C48" s="160"/>
      <c r="D48" s="156"/>
      <c r="E48" s="299"/>
      <c r="F48" s="299"/>
      <c r="G48" s="53"/>
      <c r="H48" s="190"/>
      <c r="I48" s="190"/>
      <c r="J48" s="190"/>
      <c r="K48" s="190"/>
      <c r="N48"/>
      <c r="O48"/>
      <c r="P48"/>
      <c r="Q48"/>
      <c r="R48"/>
      <c r="S48" s="53">
        <f t="shared" si="12"/>
        <v>37</v>
      </c>
      <c r="T48" s="365" t="s">
        <v>214</v>
      </c>
      <c r="U48" s="17" t="s">
        <v>9</v>
      </c>
      <c r="V48" s="367">
        <f>'[20]Lead 3.05 '!D48</f>
        <v>-136151.76</v>
      </c>
      <c r="W48" s="36"/>
      <c r="X48" s="55"/>
      <c r="Y48" s="55"/>
      <c r="Z48" s="55"/>
      <c r="AA48" s="55"/>
      <c r="AN48" s="16"/>
      <c r="AO48" s="80"/>
      <c r="AP48" s="1"/>
      <c r="AQ48" s="119"/>
      <c r="AR48" s="119"/>
      <c r="AS48"/>
      <c r="BD48" s="36"/>
      <c r="BE48" s="36"/>
      <c r="BF48" s="36"/>
      <c r="BY48" s="81"/>
      <c r="CA48" s="1"/>
      <c r="CC48" s="125"/>
      <c r="CD48" s="71"/>
      <c r="CE48" s="106">
        <f t="shared" ref="CE48" si="79">+CE47+1</f>
        <v>36</v>
      </c>
      <c r="CF48" s="17" t="s">
        <v>19</v>
      </c>
      <c r="CG48" s="293">
        <f>CG44/CG46</f>
        <v>6.0360951115374137E-2</v>
      </c>
      <c r="CL48" s="47"/>
      <c r="CM48" s="47"/>
      <c r="CN48" s="1"/>
      <c r="CO48" s="16">
        <f t="shared" si="14"/>
        <v>28</v>
      </c>
      <c r="CP48" s="17" t="s">
        <v>19</v>
      </c>
      <c r="CQ48" s="1"/>
      <c r="CS48" s="1"/>
      <c r="CT48" s="1"/>
      <c r="CU48" s="1"/>
      <c r="CV48" s="1"/>
      <c r="CW48" s="119"/>
      <c r="CX48" s="119"/>
      <c r="CY48" s="119"/>
      <c r="CZ48" s="50">
        <f>CZ44/CZ46</f>
        <v>6.5043157732993059E-2</v>
      </c>
      <c r="DA48" s="16">
        <f t="shared" si="16"/>
        <v>28</v>
      </c>
      <c r="DB48" s="17" t="s">
        <v>19</v>
      </c>
      <c r="DC48" s="50">
        <f>CG48</f>
        <v>6.0360951115374137E-2</v>
      </c>
      <c r="DE48" s="50">
        <f>DE44/DE46</f>
        <v>6.5043157732993059E-2</v>
      </c>
    </row>
    <row r="49" spans="1:110" ht="15" customHeight="1" x14ac:dyDescent="0.2">
      <c r="A49" s="16">
        <f t="shared" si="0"/>
        <v>38</v>
      </c>
      <c r="B49" s="160" t="s">
        <v>90</v>
      </c>
      <c r="C49" s="160"/>
      <c r="D49" s="131">
        <f>+Inputs!B9</f>
        <v>0.21</v>
      </c>
      <c r="E49" s="299"/>
      <c r="F49" s="51">
        <f>ROUND(F47*D49,0)</f>
        <v>-8526</v>
      </c>
      <c r="G49" s="53"/>
      <c r="N49"/>
      <c r="O49"/>
      <c r="P49"/>
      <c r="Q49"/>
      <c r="R49"/>
      <c r="S49" s="53">
        <f t="shared" si="12"/>
        <v>38</v>
      </c>
      <c r="T49" s="365" t="s">
        <v>214</v>
      </c>
      <c r="U49" s="17" t="s">
        <v>11</v>
      </c>
      <c r="V49" s="367">
        <f>'[20]Lead 3.05 '!D49</f>
        <v>-26043.08</v>
      </c>
      <c r="W49" s="55"/>
      <c r="X49" s="55"/>
      <c r="Y49" s="55"/>
      <c r="Z49" s="55"/>
      <c r="AA49" s="55"/>
      <c r="AS49"/>
      <c r="BD49" s="36"/>
      <c r="BE49" s="36"/>
      <c r="BF49" s="36"/>
      <c r="BY49" s="81"/>
      <c r="CA49" s="1"/>
      <c r="CC49" s="125"/>
      <c r="CE49" s="106">
        <f t="shared" ref="CE49" si="80">+CE48+1</f>
        <v>37</v>
      </c>
      <c r="CO49" s="16">
        <f t="shared" si="14"/>
        <v>29</v>
      </c>
      <c r="DA49" s="16">
        <f t="shared" si="16"/>
        <v>29</v>
      </c>
      <c r="DC49" s="68"/>
      <c r="DE49" s="68"/>
    </row>
    <row r="50" spans="1:110" ht="15" customHeight="1" thickBot="1" x14ac:dyDescent="0.25">
      <c r="A50" s="16">
        <f t="shared" si="0"/>
        <v>39</v>
      </c>
      <c r="B50" s="160" t="s">
        <v>55</v>
      </c>
      <c r="C50" s="160"/>
      <c r="D50" s="156"/>
      <c r="E50" s="299"/>
      <c r="F50" s="346">
        <f>ROUND(-F49+F47,0)</f>
        <v>-32075</v>
      </c>
      <c r="G50" s="53"/>
      <c r="H50" s="190"/>
      <c r="I50" s="190"/>
      <c r="J50" s="190"/>
      <c r="K50" s="190"/>
      <c r="O50" s="16"/>
      <c r="P50"/>
      <c r="Q50"/>
      <c r="R50"/>
      <c r="S50" s="53">
        <f t="shared" si="12"/>
        <v>39</v>
      </c>
      <c r="T50" s="365" t="s">
        <v>214</v>
      </c>
      <c r="U50" s="17" t="s">
        <v>13</v>
      </c>
      <c r="V50" s="367">
        <f>'[20]Lead 3.05 '!D50</f>
        <v>-7726.09</v>
      </c>
      <c r="W50" s="55"/>
      <c r="X50" s="55"/>
      <c r="Y50" s="55"/>
      <c r="Z50" s="55"/>
      <c r="AA50" s="55"/>
      <c r="AN50" s="16"/>
      <c r="AS50"/>
      <c r="BD50" s="36"/>
      <c r="BE50" s="36"/>
      <c r="BF50" s="36"/>
      <c r="BY50" s="81"/>
      <c r="CA50" s="1"/>
      <c r="CC50" s="125"/>
      <c r="CE50" s="106">
        <f t="shared" ref="CE50" si="81">+CE49+1</f>
        <v>38</v>
      </c>
      <c r="CF50" s="2" t="s">
        <v>68</v>
      </c>
      <c r="CG50" s="15"/>
      <c r="CN50" s="1"/>
      <c r="CO50" s="16">
        <f t="shared" si="14"/>
        <v>30</v>
      </c>
      <c r="CP50" s="2" t="s">
        <v>68</v>
      </c>
      <c r="CQ50" s="1"/>
      <c r="CS50" s="1"/>
      <c r="CT50" s="1"/>
      <c r="CU50" s="1"/>
      <c r="CV50" s="1"/>
      <c r="CW50" s="119"/>
      <c r="CX50" s="119"/>
      <c r="CY50" s="119"/>
      <c r="CZ50" s="22"/>
      <c r="DA50" s="16">
        <f t="shared" si="16"/>
        <v>30</v>
      </c>
      <c r="DB50" s="2" t="s">
        <v>68</v>
      </c>
    </row>
    <row r="51" spans="1:110" ht="15" customHeight="1" thickTop="1" x14ac:dyDescent="0.2">
      <c r="A51" s="106">
        <f t="shared" si="0"/>
        <v>40</v>
      </c>
      <c r="F51" s="51"/>
      <c r="G51" s="53"/>
      <c r="H51" s="190"/>
      <c r="I51" s="190"/>
      <c r="J51" s="190"/>
      <c r="K51" s="190"/>
      <c r="O51" s="1"/>
      <c r="P51"/>
      <c r="Q51"/>
      <c r="R51"/>
      <c r="S51" s="53">
        <f t="shared" si="12"/>
        <v>40</v>
      </c>
      <c r="T51" s="365" t="s">
        <v>214</v>
      </c>
      <c r="U51" s="17" t="s">
        <v>82</v>
      </c>
      <c r="V51" s="367">
        <f>'[20]Lead 3.05 '!D51</f>
        <v>-1414110</v>
      </c>
      <c r="W51" s="55"/>
      <c r="X51" s="55"/>
      <c r="Y51" s="55"/>
      <c r="Z51" s="55"/>
      <c r="AA51" s="55"/>
      <c r="AJ51" s="150"/>
      <c r="AN51" s="16"/>
      <c r="AS51"/>
      <c r="BY51" s="81"/>
      <c r="CA51" s="1"/>
      <c r="CC51" s="125"/>
      <c r="CD51" s="46"/>
      <c r="CE51" s="106">
        <f t="shared" ref="CE51" si="82">+CE50+1</f>
        <v>39</v>
      </c>
      <c r="CF51" s="561" t="s">
        <v>355</v>
      </c>
      <c r="CG51" s="12">
        <f>'[25]GRB AMA'!$C$35</f>
        <v>5583328329.6378069</v>
      </c>
      <c r="CH51" s="5"/>
      <c r="CI51" s="5">
        <v>0</v>
      </c>
      <c r="CJ51" s="5">
        <v>0</v>
      </c>
      <c r="CK51" s="5">
        <v>0</v>
      </c>
      <c r="CL51" s="5"/>
      <c r="CM51" s="5"/>
      <c r="CN51" s="5">
        <v>0</v>
      </c>
      <c r="CO51" s="16">
        <f t="shared" si="14"/>
        <v>31</v>
      </c>
      <c r="CP51" s="561" t="s">
        <v>355</v>
      </c>
      <c r="CQ51" s="563">
        <v>0</v>
      </c>
      <c r="CR51" s="563">
        <v>0</v>
      </c>
      <c r="CS51" s="563">
        <v>0</v>
      </c>
      <c r="CT51" s="563">
        <v>0</v>
      </c>
      <c r="CU51" s="563">
        <v>0</v>
      </c>
      <c r="CV51" s="563"/>
      <c r="CW51" s="563">
        <f>BR14</f>
        <v>-73718457.647707567</v>
      </c>
      <c r="CX51" s="565">
        <f t="shared" ref="CX51:CX53" si="83">+BX13</f>
        <v>-36942846.152500004</v>
      </c>
      <c r="CY51" s="563">
        <f>SUM(CH51:CX51)-CO51</f>
        <v>-110661303.80020757</v>
      </c>
      <c r="CZ51" s="563">
        <f t="shared" ref="CZ51:CZ56" si="84">+CY51+CG51</f>
        <v>5472667025.8375998</v>
      </c>
      <c r="DA51" s="118">
        <f t="shared" si="16"/>
        <v>31</v>
      </c>
      <c r="DB51" s="561" t="s">
        <v>355</v>
      </c>
      <c r="DC51" s="312">
        <f t="shared" ref="DC51:DC56" si="85">+CG51</f>
        <v>5583328329.6378069</v>
      </c>
      <c r="DD51" s="564">
        <f t="shared" ref="DD51:DD56" si="86">+CY51</f>
        <v>-110661303.80020757</v>
      </c>
      <c r="DE51" s="563">
        <f t="shared" ref="DE51:DE56" si="87">+DD51+DC51</f>
        <v>5472667025.8375998</v>
      </c>
    </row>
    <row r="52" spans="1:110" ht="15" customHeight="1" x14ac:dyDescent="0.2">
      <c r="A52" s="106">
        <f t="shared" si="0"/>
        <v>41</v>
      </c>
      <c r="B52" s="161"/>
      <c r="G52" s="53"/>
      <c r="O52" s="1"/>
      <c r="P52"/>
      <c r="Q52"/>
      <c r="R52"/>
      <c r="S52" s="53">
        <f t="shared" si="12"/>
        <v>41</v>
      </c>
      <c r="T52" s="365" t="s">
        <v>341</v>
      </c>
      <c r="U52" s="17" t="s">
        <v>9</v>
      </c>
      <c r="V52" s="367">
        <f>'[20]Lead 3.05 '!D52</f>
        <v>-341764.2</v>
      </c>
      <c r="W52" s="55"/>
      <c r="X52" s="55"/>
      <c r="Y52" s="55"/>
      <c r="Z52" s="55"/>
      <c r="AA52" s="55"/>
      <c r="AN52" s="16"/>
      <c r="AS52"/>
      <c r="BY52" s="81"/>
      <c r="CA52" s="1"/>
      <c r="CC52" s="125"/>
      <c r="CD52" s="14"/>
      <c r="CE52" s="106">
        <f t="shared" ref="CE52" si="88">+CE51+1</f>
        <v>40</v>
      </c>
      <c r="CF52" s="561" t="s">
        <v>352</v>
      </c>
      <c r="CG52" s="414">
        <f>'[25]GRB AMA'!C36</f>
        <v>-2129629161.528625</v>
      </c>
      <c r="CH52" s="7"/>
      <c r="CI52" s="7"/>
      <c r="CJ52" s="7"/>
      <c r="CK52" s="7"/>
      <c r="CL52" s="7"/>
      <c r="CM52" s="7"/>
      <c r="CN52" s="7"/>
      <c r="CO52" s="16">
        <f t="shared" si="14"/>
        <v>32</v>
      </c>
      <c r="CP52" s="561" t="s">
        <v>352</v>
      </c>
      <c r="CQ52" s="562"/>
      <c r="CR52" s="562"/>
      <c r="CS52" s="562"/>
      <c r="CT52" s="562"/>
      <c r="CU52" s="562"/>
      <c r="CV52" s="562"/>
      <c r="CW52" s="562">
        <f>BR15</f>
        <v>9386162.6050565224</v>
      </c>
      <c r="CX52" s="565">
        <f t="shared" si="83"/>
        <v>5365134.7412839206</v>
      </c>
      <c r="CY52" s="562">
        <f t="shared" ref="CY52:CY56" si="89">SUM(CH52:CX52)-CO52</f>
        <v>14751297.346340444</v>
      </c>
      <c r="CZ52" s="562">
        <f t="shared" si="84"/>
        <v>-2114877864.1822846</v>
      </c>
      <c r="DA52" s="118">
        <f t="shared" si="16"/>
        <v>32</v>
      </c>
      <c r="DB52" s="561" t="s">
        <v>352</v>
      </c>
      <c r="DC52" s="416">
        <f t="shared" si="85"/>
        <v>-2129629161.528625</v>
      </c>
      <c r="DD52" s="562">
        <f t="shared" si="86"/>
        <v>14751297.346340444</v>
      </c>
      <c r="DE52" s="562">
        <f t="shared" si="87"/>
        <v>-2114877864.1822846</v>
      </c>
    </row>
    <row r="53" spans="1:110" ht="15" customHeight="1" x14ac:dyDescent="0.2">
      <c r="A53" s="106">
        <f t="shared" si="0"/>
        <v>42</v>
      </c>
      <c r="B53" s="161"/>
      <c r="G53" s="165"/>
      <c r="P53"/>
      <c r="Q53"/>
      <c r="R53"/>
      <c r="S53" s="53">
        <f t="shared" si="12"/>
        <v>42</v>
      </c>
      <c r="T53" s="365" t="s">
        <v>341</v>
      </c>
      <c r="U53" s="17" t="s">
        <v>11</v>
      </c>
      <c r="V53" s="367">
        <f>'[20]Lead 3.05 '!D53</f>
        <v>-6372.43</v>
      </c>
      <c r="W53" s="55"/>
      <c r="X53" s="55"/>
      <c r="Y53" s="55"/>
      <c r="Z53" s="55"/>
      <c r="AA53" s="55"/>
      <c r="AS53"/>
      <c r="BY53" s="81"/>
      <c r="CA53" s="1"/>
      <c r="CC53" s="125"/>
      <c r="CD53" s="14"/>
      <c r="CE53" s="106">
        <f t="shared" ref="CE53" si="90">+CE52+1</f>
        <v>41</v>
      </c>
      <c r="CF53" s="561" t="s">
        <v>353</v>
      </c>
      <c r="CG53" s="416">
        <f>'[25]GRB AMA'!C37</f>
        <v>17888902.742516663</v>
      </c>
      <c r="CH53" s="8"/>
      <c r="CI53" s="8"/>
      <c r="CJ53" s="8"/>
      <c r="CK53" s="8"/>
      <c r="CL53" s="8"/>
      <c r="CM53" s="8"/>
      <c r="CN53" s="8"/>
      <c r="CO53" s="16">
        <f t="shared" si="14"/>
        <v>33</v>
      </c>
      <c r="CP53" s="561" t="s">
        <v>353</v>
      </c>
      <c r="CQ53" s="565"/>
      <c r="CR53" s="565"/>
      <c r="CS53" s="565"/>
      <c r="CT53" s="565"/>
      <c r="CU53" s="565"/>
      <c r="CV53" s="565"/>
      <c r="CW53" s="565">
        <f>BR16</f>
        <v>9146829.0277412515</v>
      </c>
      <c r="CX53" s="565">
        <f t="shared" si="83"/>
        <v>7150075.8778283484</v>
      </c>
      <c r="CY53" s="565">
        <f t="shared" si="89"/>
        <v>16296904.9055696</v>
      </c>
      <c r="CZ53" s="562">
        <f t="shared" si="84"/>
        <v>34185807.648086265</v>
      </c>
      <c r="DA53" s="118">
        <f t="shared" si="16"/>
        <v>33</v>
      </c>
      <c r="DB53" s="561" t="s">
        <v>353</v>
      </c>
      <c r="DC53" s="566">
        <f t="shared" si="85"/>
        <v>17888902.742516663</v>
      </c>
      <c r="DD53" s="565">
        <f t="shared" si="86"/>
        <v>16296904.9055696</v>
      </c>
      <c r="DE53" s="565">
        <f t="shared" si="87"/>
        <v>34185807.648086265</v>
      </c>
    </row>
    <row r="54" spans="1:110" ht="15" customHeight="1" x14ac:dyDescent="0.2">
      <c r="A54" s="106">
        <f t="shared" si="0"/>
        <v>43</v>
      </c>
      <c r="B54" s="161"/>
      <c r="G54" s="165"/>
      <c r="H54" s="190"/>
      <c r="I54" s="190"/>
      <c r="J54" s="190"/>
      <c r="K54" s="190"/>
      <c r="L54" s="1"/>
      <c r="P54"/>
      <c r="Q54"/>
      <c r="R54"/>
      <c r="S54" s="53">
        <f t="shared" si="12"/>
        <v>43</v>
      </c>
      <c r="T54" s="365" t="s">
        <v>341</v>
      </c>
      <c r="U54" s="17" t="s">
        <v>13</v>
      </c>
      <c r="V54" s="367">
        <f>'[20]Lead 3.05 '!D54</f>
        <v>-1890.49</v>
      </c>
      <c r="W54" s="55"/>
      <c r="X54" s="55"/>
      <c r="Y54" s="55"/>
      <c r="Z54" s="55"/>
      <c r="AA54" s="55"/>
      <c r="AN54" s="16"/>
      <c r="AS54"/>
      <c r="BY54" s="16"/>
      <c r="CA54" s="71"/>
      <c r="CB54" s="50"/>
      <c r="CC54" s="71"/>
      <c r="CD54" s="14"/>
      <c r="CE54" s="106">
        <f t="shared" ref="CE54" si="91">+CE53+1</f>
        <v>42</v>
      </c>
      <c r="CF54" s="561" t="s">
        <v>354</v>
      </c>
      <c r="CG54" s="416">
        <f>'[25]GRB AMA'!C38</f>
        <v>-595550698.09956193</v>
      </c>
      <c r="CH54" s="562"/>
      <c r="CI54" s="562"/>
      <c r="CJ54" s="562"/>
      <c r="CK54" s="562"/>
      <c r="CL54" s="562"/>
      <c r="CM54" s="562"/>
      <c r="CN54" s="562"/>
      <c r="CO54" s="16">
        <f t="shared" si="14"/>
        <v>34</v>
      </c>
      <c r="CP54" s="561" t="s">
        <v>354</v>
      </c>
      <c r="CQ54" s="562"/>
      <c r="CR54" s="562"/>
      <c r="CS54" s="562"/>
      <c r="CT54" s="562"/>
      <c r="CU54" s="562"/>
      <c r="CV54" s="562"/>
      <c r="CW54" s="562"/>
      <c r="CX54" s="562"/>
      <c r="CY54" s="562">
        <f t="shared" si="89"/>
        <v>0</v>
      </c>
      <c r="CZ54" s="562">
        <f t="shared" si="84"/>
        <v>-595550698.09956193</v>
      </c>
      <c r="DA54" s="118">
        <f t="shared" si="16"/>
        <v>34</v>
      </c>
      <c r="DB54" s="561" t="s">
        <v>354</v>
      </c>
      <c r="DC54" s="416">
        <f t="shared" si="85"/>
        <v>-595550698.09956193</v>
      </c>
      <c r="DD54" s="562">
        <f t="shared" si="86"/>
        <v>0</v>
      </c>
      <c r="DE54" s="562">
        <f t="shared" si="87"/>
        <v>-595550698.09956193</v>
      </c>
    </row>
    <row r="55" spans="1:110" ht="15" customHeight="1" x14ac:dyDescent="0.2">
      <c r="A55" s="106">
        <f t="shared" si="0"/>
        <v>44</v>
      </c>
      <c r="B55" s="161"/>
      <c r="G55" s="264"/>
      <c r="L55" s="1"/>
      <c r="P55"/>
      <c r="Q55"/>
      <c r="R55"/>
      <c r="S55" s="53">
        <f t="shared" si="12"/>
        <v>44</v>
      </c>
      <c r="T55" s="365" t="s">
        <v>341</v>
      </c>
      <c r="U55" s="17" t="s">
        <v>82</v>
      </c>
      <c r="V55" s="367">
        <f>'[20]Lead 3.05 '!D55</f>
        <v>-1045793.74</v>
      </c>
      <c r="W55" s="55"/>
      <c r="X55" s="55"/>
      <c r="Y55" s="55"/>
      <c r="Z55" s="55"/>
      <c r="AA55" s="55"/>
      <c r="AN55" s="16"/>
      <c r="AO55" s="1"/>
      <c r="AP55" s="1"/>
      <c r="AQ55" s="119"/>
      <c r="AR55" s="119"/>
      <c r="AS55"/>
      <c r="BY55" s="16"/>
      <c r="CD55" s="14"/>
      <c r="CE55" s="106">
        <f t="shared" ref="CE55" si="92">+CE54+1</f>
        <v>43</v>
      </c>
      <c r="CF55" s="561" t="s">
        <v>356</v>
      </c>
      <c r="CG55" s="416">
        <f>'[25]GRB AMA'!C39</f>
        <v>125654978.01734731</v>
      </c>
      <c r="CH55" s="6"/>
      <c r="CI55" s="6"/>
      <c r="CJ55" s="6"/>
      <c r="CK55" s="6"/>
      <c r="CL55" s="6"/>
      <c r="CM55" s="6"/>
      <c r="CN55" s="6"/>
      <c r="CO55" s="16">
        <f t="shared" si="14"/>
        <v>35</v>
      </c>
      <c r="CP55" s="561" t="s">
        <v>356</v>
      </c>
      <c r="CQ55" s="6"/>
      <c r="CR55" s="6"/>
      <c r="CS55" s="6"/>
      <c r="CT55" s="6"/>
      <c r="CU55" s="6"/>
      <c r="CV55" s="6"/>
      <c r="CW55" s="6"/>
      <c r="CX55" s="6"/>
      <c r="CY55" s="6">
        <f t="shared" si="89"/>
        <v>0</v>
      </c>
      <c r="CZ55" s="562">
        <f t="shared" si="84"/>
        <v>125654978.01734731</v>
      </c>
      <c r="DA55" s="16">
        <f t="shared" si="16"/>
        <v>35</v>
      </c>
      <c r="DB55" s="561" t="s">
        <v>356</v>
      </c>
      <c r="DC55" s="416">
        <f t="shared" si="85"/>
        <v>125654978.01734731</v>
      </c>
      <c r="DD55" s="562">
        <f t="shared" si="86"/>
        <v>0</v>
      </c>
      <c r="DE55" s="562">
        <f t="shared" si="87"/>
        <v>125654978.01734731</v>
      </c>
    </row>
    <row r="56" spans="1:110" ht="15" customHeight="1" x14ac:dyDescent="0.2">
      <c r="A56" s="106">
        <f t="shared" si="0"/>
        <v>45</v>
      </c>
      <c r="G56" s="264"/>
      <c r="H56" s="190"/>
      <c r="I56" s="190"/>
      <c r="J56" s="190"/>
      <c r="K56" s="190"/>
      <c r="L56" s="1"/>
      <c r="P56"/>
      <c r="Q56"/>
      <c r="R56"/>
      <c r="S56" s="53">
        <f t="shared" si="12"/>
        <v>45</v>
      </c>
      <c r="T56" s="365" t="s">
        <v>210</v>
      </c>
      <c r="U56" s="17" t="s">
        <v>13</v>
      </c>
      <c r="V56" s="367">
        <f>'[20]Lead 3.05 '!D56</f>
        <v>-59161527.740000002</v>
      </c>
      <c r="W56" s="55"/>
      <c r="X56" s="55"/>
      <c r="Y56" s="55"/>
      <c r="Z56" s="55"/>
      <c r="AA56" s="55"/>
      <c r="AN56" s="16"/>
      <c r="AO56" s="1"/>
      <c r="AP56" s="100"/>
      <c r="AQ56" s="100"/>
      <c r="AR56" s="100"/>
      <c r="AS56"/>
      <c r="BY56" s="36"/>
      <c r="BZ56" s="36"/>
      <c r="CA56" s="36"/>
      <c r="CB56" s="36"/>
      <c r="CC56" s="36"/>
      <c r="CD56" s="14"/>
      <c r="CE56" s="106">
        <f t="shared" ref="CE56" si="93">+CE55+1</f>
        <v>44</v>
      </c>
      <c r="CF56" s="561" t="s">
        <v>170</v>
      </c>
      <c r="CG56" s="48">
        <f>'[25]GRB AMA'!C40</f>
        <v>-1239620.9684691667</v>
      </c>
      <c r="CH56" s="9"/>
      <c r="CI56" s="9"/>
      <c r="CJ56" s="9"/>
      <c r="CK56" s="9"/>
      <c r="CL56" s="9"/>
      <c r="CM56" s="9"/>
      <c r="CN56" s="9"/>
      <c r="CO56" s="16">
        <f t="shared" si="14"/>
        <v>36</v>
      </c>
      <c r="CP56" s="561" t="s">
        <v>170</v>
      </c>
      <c r="CQ56" s="9"/>
      <c r="CR56" s="9"/>
      <c r="CS56" s="9"/>
      <c r="CT56" s="9"/>
      <c r="CU56" s="9"/>
      <c r="CV56" s="138"/>
      <c r="CW56" s="138"/>
      <c r="CX56" s="138"/>
      <c r="CY56" s="138">
        <f t="shared" si="89"/>
        <v>0</v>
      </c>
      <c r="CZ56" s="9">
        <f t="shared" si="84"/>
        <v>-1239620.9684691667</v>
      </c>
      <c r="DA56" s="16">
        <f t="shared" si="16"/>
        <v>36</v>
      </c>
      <c r="DB56" s="561" t="s">
        <v>170</v>
      </c>
      <c r="DC56" s="48">
        <f t="shared" si="85"/>
        <v>-1239620.9684691667</v>
      </c>
      <c r="DD56" s="9">
        <f t="shared" si="86"/>
        <v>0</v>
      </c>
      <c r="DE56" s="9">
        <f t="shared" si="87"/>
        <v>-1239620.9684691667</v>
      </c>
    </row>
    <row r="57" spans="1:110" ht="15" customHeight="1" thickBot="1" x14ac:dyDescent="0.25">
      <c r="A57" s="106">
        <f t="shared" si="0"/>
        <v>46</v>
      </c>
      <c r="G57" s="264"/>
      <c r="L57" s="1"/>
      <c r="P57"/>
      <c r="Q57"/>
      <c r="R57"/>
      <c r="S57" s="53">
        <f t="shared" si="12"/>
        <v>46</v>
      </c>
      <c r="T57" s="365"/>
      <c r="U57" s="17"/>
      <c r="V57" s="417"/>
      <c r="W57" s="55"/>
      <c r="X57" s="55"/>
      <c r="Y57" s="55"/>
      <c r="Z57" s="55"/>
      <c r="AA57" s="55"/>
      <c r="AN57" s="16"/>
      <c r="AO57" s="1"/>
      <c r="AP57" s="1"/>
      <c r="AQ57" s="119"/>
      <c r="AR57" s="119"/>
      <c r="AS57"/>
      <c r="BY57" s="36"/>
      <c r="BZ57" s="36"/>
      <c r="CA57" s="36"/>
      <c r="CB57" s="36"/>
      <c r="CC57" s="36"/>
      <c r="CE57" s="106">
        <f t="shared" ref="CE57" si="94">+CE56+1</f>
        <v>45</v>
      </c>
      <c r="CF57" s="99" t="s">
        <v>69</v>
      </c>
      <c r="CG57" s="387">
        <f>SUM(CG51:CG56)</f>
        <v>3000452729.8010144</v>
      </c>
      <c r="CH57" s="387">
        <f t="shared" ref="CH57:CN57" si="95">SUM(CH51:CH56)</f>
        <v>0</v>
      </c>
      <c r="CI57" s="387">
        <f t="shared" si="95"/>
        <v>0</v>
      </c>
      <c r="CJ57" s="387">
        <f t="shared" si="95"/>
        <v>0</v>
      </c>
      <c r="CK57" s="387">
        <f t="shared" si="95"/>
        <v>0</v>
      </c>
      <c r="CL57" s="387">
        <f t="shared" si="95"/>
        <v>0</v>
      </c>
      <c r="CM57" s="387">
        <f t="shared" si="95"/>
        <v>0</v>
      </c>
      <c r="CN57" s="387">
        <f t="shared" si="95"/>
        <v>0</v>
      </c>
      <c r="CO57" s="16">
        <f t="shared" si="14"/>
        <v>37</v>
      </c>
      <c r="CP57" s="99" t="s">
        <v>69</v>
      </c>
      <c r="CQ57" s="387">
        <f t="shared" ref="CQ57" si="96">SUM(CQ51:CQ56)</f>
        <v>0</v>
      </c>
      <c r="CR57" s="387">
        <f t="shared" ref="CR57" si="97">SUM(CR51:CR56)</f>
        <v>0</v>
      </c>
      <c r="CS57" s="387">
        <f t="shared" ref="CS57" si="98">SUM(CS51:CS56)</f>
        <v>0</v>
      </c>
      <c r="CT57" s="387">
        <f t="shared" ref="CT57" si="99">SUM(CT51:CT56)</f>
        <v>0</v>
      </c>
      <c r="CU57" s="387">
        <f t="shared" ref="CU57" si="100">SUM(CU51:CU56)</f>
        <v>0</v>
      </c>
      <c r="CV57" s="387">
        <f t="shared" ref="CV57" si="101">SUM(CV51:CV56)</f>
        <v>0</v>
      </c>
      <c r="CW57" s="387">
        <f t="shared" ref="CW57" si="102">SUM(CW51:CW56)</f>
        <v>-55185466.014909789</v>
      </c>
      <c r="CX57" s="387">
        <f t="shared" ref="CX57" si="103">SUM(CX51:CX56)</f>
        <v>-24427635.533387735</v>
      </c>
      <c r="CY57" s="387">
        <f>SUM(CY51:CY56)</f>
        <v>-79613101.548297524</v>
      </c>
      <c r="CZ57" s="10">
        <f>SUM(CZ51:CZ56)</f>
        <v>2920839628.2527175</v>
      </c>
      <c r="DA57" s="16">
        <f t="shared" si="16"/>
        <v>37</v>
      </c>
      <c r="DB57" s="99" t="s">
        <v>69</v>
      </c>
      <c r="DC57" s="10">
        <f>SUM(DC51:DC56)</f>
        <v>3000452729.8010144</v>
      </c>
      <c r="DD57" s="10">
        <f t="shared" ref="DD57:DE57" si="104">SUM(DD51:DD56)</f>
        <v>-79613101.548297524</v>
      </c>
      <c r="DE57" s="10">
        <f t="shared" si="104"/>
        <v>2920839628.2527175</v>
      </c>
    </row>
    <row r="58" spans="1:110" ht="15" customHeight="1" thickTop="1" x14ac:dyDescent="0.2">
      <c r="A58" s="106">
        <f t="shared" si="0"/>
        <v>47</v>
      </c>
      <c r="G58" s="264"/>
      <c r="H58" s="190"/>
      <c r="I58" s="190"/>
      <c r="J58" s="190"/>
      <c r="K58" s="190"/>
      <c r="L58" s="1"/>
      <c r="P58"/>
      <c r="Q58"/>
      <c r="R58"/>
      <c r="S58" s="53">
        <f t="shared" si="12"/>
        <v>47</v>
      </c>
      <c r="T58" s="362" t="s">
        <v>102</v>
      </c>
      <c r="U58" s="362"/>
      <c r="V58" s="529">
        <f>SUM(V44:V57)</f>
        <v>-91455919.239999995</v>
      </c>
      <c r="W58" s="55"/>
      <c r="X58" s="55"/>
      <c r="Y58" s="55"/>
      <c r="Z58" s="55"/>
      <c r="AA58" s="55"/>
      <c r="AN58" s="16"/>
      <c r="AO58" s="97"/>
      <c r="AP58" s="100"/>
      <c r="AQ58" s="100"/>
      <c r="AR58" s="100"/>
      <c r="AS58"/>
      <c r="BY58" s="36"/>
      <c r="BZ58" s="36"/>
      <c r="CA58" s="36"/>
      <c r="CB58" s="36"/>
      <c r="CC58" s="36"/>
      <c r="CG58" s="417"/>
      <c r="DA58" s="16"/>
    </row>
    <row r="59" spans="1:110" ht="15" customHeight="1" x14ac:dyDescent="0.2">
      <c r="A59" s="106">
        <f t="shared" si="0"/>
        <v>48</v>
      </c>
      <c r="B59" s="273"/>
      <c r="C59" s="273"/>
      <c r="D59" s="273"/>
      <c r="E59" s="273"/>
      <c r="F59" s="273"/>
      <c r="G59" s="264"/>
      <c r="H59" s="190"/>
      <c r="I59" s="190"/>
      <c r="J59" s="190"/>
      <c r="K59" s="190"/>
      <c r="L59" s="1"/>
      <c r="P59"/>
      <c r="Q59"/>
      <c r="R59"/>
      <c r="S59" s="53">
        <f t="shared" si="12"/>
        <v>48</v>
      </c>
      <c r="T59" s="364"/>
      <c r="U59" s="364"/>
      <c r="V59" s="530"/>
      <c r="W59" s="55"/>
      <c r="X59" s="55"/>
      <c r="Y59" s="55"/>
      <c r="Z59" s="55"/>
      <c r="AA59" s="55"/>
      <c r="AN59" s="16"/>
      <c r="AO59" s="97"/>
      <c r="AP59" s="100"/>
      <c r="AQ59" s="100"/>
      <c r="AR59" s="100"/>
      <c r="AS59"/>
      <c r="BY59" s="36"/>
      <c r="BZ59" s="36"/>
      <c r="CA59" s="36"/>
      <c r="CB59" s="36"/>
      <c r="CC59" s="36"/>
      <c r="CD59" s="38"/>
      <c r="CF59"/>
      <c r="CG59"/>
      <c r="CH59"/>
      <c r="CI59"/>
      <c r="CJ59"/>
      <c r="CK59"/>
      <c r="CL59"/>
      <c r="CM59"/>
      <c r="CN59"/>
      <c r="CO59"/>
      <c r="CP59"/>
      <c r="CQ59"/>
      <c r="CR59"/>
      <c r="CS59"/>
      <c r="CT59"/>
      <c r="CU59"/>
      <c r="CV59"/>
      <c r="CW59"/>
      <c r="CX59"/>
      <c r="CY59"/>
      <c r="CZ59"/>
      <c r="DA59"/>
      <c r="DB59"/>
      <c r="DC59"/>
      <c r="DD59"/>
      <c r="DE59"/>
      <c r="DF59"/>
    </row>
    <row r="60" spans="1:110" ht="15" customHeight="1" x14ac:dyDescent="0.2">
      <c r="A60" s="106">
        <f t="shared" si="0"/>
        <v>49</v>
      </c>
      <c r="G60" s="264"/>
      <c r="H60" s="190"/>
      <c r="I60" s="190"/>
      <c r="J60" s="190"/>
      <c r="K60" s="190"/>
      <c r="L60" s="1"/>
      <c r="P60"/>
      <c r="Q60"/>
      <c r="R60"/>
      <c r="S60" s="53">
        <f t="shared" si="12"/>
        <v>49</v>
      </c>
      <c r="T60" s="360" t="s">
        <v>158</v>
      </c>
      <c r="U60" s="360"/>
      <c r="V60" s="307">
        <f>-V35-V41-V58</f>
        <v>-4760555.2138400674</v>
      </c>
      <c r="W60" s="55"/>
      <c r="X60" s="55"/>
      <c r="Y60" s="55"/>
      <c r="Z60" s="55"/>
      <c r="AA60" s="55"/>
      <c r="AN60" s="81"/>
      <c r="AO60" s="97"/>
      <c r="AP60" s="100"/>
      <c r="AQ60" s="100"/>
      <c r="AR60" s="100"/>
      <c r="AS60"/>
      <c r="AU60" s="150"/>
      <c r="BY60" s="36"/>
      <c r="BZ60" s="36"/>
      <c r="CA60" s="36"/>
      <c r="CB60" s="36"/>
      <c r="CC60" s="36"/>
      <c r="CF60" s="445" t="s">
        <v>290</v>
      </c>
      <c r="CG60" s="445"/>
      <c r="CH60" s="445"/>
      <c r="CI60" s="445"/>
      <c r="CJ60" s="445"/>
      <c r="CK60" s="445"/>
      <c r="CL60" s="445"/>
      <c r="CM60" s="445"/>
      <c r="CN60" s="445"/>
      <c r="CO60" s="445"/>
      <c r="CP60" s="445"/>
      <c r="CQ60" s="445"/>
      <c r="CR60" s="445"/>
      <c r="CS60" s="445"/>
      <c r="CT60" s="445"/>
      <c r="CU60" s="445"/>
      <c r="CV60" s="445"/>
      <c r="CW60" s="445"/>
      <c r="CX60" s="445"/>
      <c r="CY60" s="445"/>
      <c r="CZ60" s="445"/>
      <c r="DA60" s="445"/>
      <c r="DB60" s="445"/>
      <c r="DC60" s="445"/>
      <c r="DD60" s="445"/>
      <c r="DE60" s="445"/>
      <c r="DF60" s="413" t="s">
        <v>283</v>
      </c>
    </row>
    <row r="61" spans="1:110" ht="15" customHeight="1" x14ac:dyDescent="0.2">
      <c r="A61" s="106">
        <f t="shared" si="0"/>
        <v>50</v>
      </c>
      <c r="G61" s="264"/>
      <c r="H61" s="190"/>
      <c r="I61" s="190"/>
      <c r="J61" s="190"/>
      <c r="K61" s="190"/>
      <c r="L61" s="1"/>
      <c r="P61"/>
      <c r="Q61"/>
      <c r="R61"/>
      <c r="S61" s="53">
        <f t="shared" si="12"/>
        <v>50</v>
      </c>
      <c r="T61" s="360" t="s">
        <v>326</v>
      </c>
      <c r="U61" s="422">
        <f>+Inputs!B9</f>
        <v>0.21</v>
      </c>
      <c r="V61" s="417">
        <f>V60*U61</f>
        <v>-999716.59490641416</v>
      </c>
      <c r="W61" s="55"/>
      <c r="X61" s="55"/>
      <c r="Y61" s="55"/>
      <c r="Z61" s="55"/>
      <c r="AA61" s="55"/>
      <c r="AN61" s="20"/>
      <c r="AO61" s="97"/>
      <c r="AP61" s="101"/>
      <c r="AQ61" s="101"/>
      <c r="AR61" s="101"/>
      <c r="BY61" s="36"/>
      <c r="BZ61" s="36"/>
      <c r="CA61" s="36"/>
      <c r="CB61" s="36"/>
      <c r="CC61" s="36"/>
      <c r="CD61" s="69"/>
      <c r="CF61" s="17" t="s">
        <v>284</v>
      </c>
      <c r="CG61" s="417">
        <v>181110180.54750991</v>
      </c>
      <c r="CH61" s="417">
        <v>-32074.890980843149</v>
      </c>
      <c r="CI61" s="417">
        <v>633372.02045920002</v>
      </c>
      <c r="CJ61" s="417">
        <v>-1768698.0720906546</v>
      </c>
      <c r="CK61" s="417">
        <v>16131797.266839754</v>
      </c>
      <c r="CL61" s="417">
        <v>-3760838.618933633</v>
      </c>
      <c r="CM61" s="417">
        <v>-702474.07889516011</v>
      </c>
      <c r="CN61" s="417">
        <v>490766</v>
      </c>
      <c r="CO61" s="417">
        <v>0</v>
      </c>
      <c r="CP61" s="358" t="s">
        <v>284</v>
      </c>
      <c r="CQ61" s="417">
        <v>1238920.4037561351</v>
      </c>
      <c r="CR61" s="417">
        <v>1260987.0809170411</v>
      </c>
      <c r="CS61" s="417">
        <v>5642.4851339423712</v>
      </c>
      <c r="CT61" s="417">
        <v>-22094.347742433434</v>
      </c>
      <c r="CU61" s="417">
        <v>-1772113.7837632683</v>
      </c>
      <c r="CV61" s="417">
        <v>-8748.5504486292484</v>
      </c>
      <c r="CW61" s="417">
        <v>-3516692.8307328001</v>
      </c>
      <c r="CX61" s="417">
        <v>692702.02218974847</v>
      </c>
      <c r="CY61" s="417">
        <v>8870452.1057084054</v>
      </c>
      <c r="CZ61" s="417">
        <v>189980632.65321827</v>
      </c>
      <c r="DA61" s="417">
        <v>0</v>
      </c>
      <c r="DB61" s="358" t="s">
        <v>284</v>
      </c>
      <c r="DC61" s="417">
        <v>181110180.54750991</v>
      </c>
      <c r="DD61" s="417">
        <v>8870452.1057084054</v>
      </c>
      <c r="DE61" s="417">
        <v>189980632.65321827</v>
      </c>
      <c r="DF61" s="413" t="s">
        <v>283</v>
      </c>
    </row>
    <row r="62" spans="1:110" ht="15" customHeight="1" thickBot="1" x14ac:dyDescent="0.25">
      <c r="A62" s="106">
        <f t="shared" si="0"/>
        <v>51</v>
      </c>
      <c r="G62" s="264"/>
      <c r="H62" s="190"/>
      <c r="I62" s="190"/>
      <c r="J62" s="190"/>
      <c r="K62" s="190"/>
      <c r="L62" s="273"/>
      <c r="M62" s="273"/>
      <c r="N62" s="273"/>
      <c r="O62" s="273"/>
      <c r="P62"/>
      <c r="Q62"/>
      <c r="R62"/>
      <c r="T62" s="360" t="s">
        <v>55</v>
      </c>
      <c r="U62" s="360"/>
      <c r="V62" s="531">
        <f>V60-V61</f>
        <v>-3760838.6189336535</v>
      </c>
      <c r="AN62" s="20"/>
      <c r="AO62" s="97"/>
      <c r="AP62" s="101"/>
      <c r="AQ62" s="101"/>
      <c r="AR62" s="101"/>
      <c r="BY62" s="36"/>
      <c r="BZ62" s="36"/>
      <c r="CA62" s="36"/>
      <c r="CB62" s="36"/>
      <c r="CC62" s="36"/>
      <c r="CF62" s="446" t="s">
        <v>285</v>
      </c>
      <c r="CG62" s="417">
        <v>3000452729.8010144</v>
      </c>
      <c r="CH62" s="417">
        <v>0</v>
      </c>
      <c r="CI62" s="417">
        <v>0</v>
      </c>
      <c r="CJ62" s="417">
        <v>0</v>
      </c>
      <c r="CK62" s="417">
        <v>0</v>
      </c>
      <c r="CL62" s="417">
        <v>0</v>
      </c>
      <c r="CM62" s="417">
        <v>0</v>
      </c>
      <c r="CN62" s="417">
        <v>0</v>
      </c>
      <c r="CO62" s="417">
        <v>0</v>
      </c>
      <c r="CP62" s="446" t="s">
        <v>285</v>
      </c>
      <c r="CQ62" s="417">
        <v>0</v>
      </c>
      <c r="CR62" s="417">
        <v>0</v>
      </c>
      <c r="CS62" s="417">
        <v>0</v>
      </c>
      <c r="CT62" s="417">
        <v>0</v>
      </c>
      <c r="CU62" s="417">
        <v>0</v>
      </c>
      <c r="CV62" s="417">
        <v>0</v>
      </c>
      <c r="CW62" s="417">
        <v>-55185466.014909789</v>
      </c>
      <c r="CX62" s="417">
        <v>-24427635.533387735</v>
      </c>
      <c r="CY62" s="417">
        <v>-79613101.548297524</v>
      </c>
      <c r="CZ62" s="417">
        <v>2920839628.252717</v>
      </c>
      <c r="DA62" s="417">
        <v>0</v>
      </c>
      <c r="DB62" s="446" t="s">
        <v>285</v>
      </c>
      <c r="DC62" s="417">
        <v>3000452729.8010144</v>
      </c>
      <c r="DD62" s="417">
        <v>-79613101.548297524</v>
      </c>
      <c r="DE62" s="417">
        <v>2920839628.252717</v>
      </c>
      <c r="DF62" s="413" t="s">
        <v>283</v>
      </c>
    </row>
    <row r="63" spans="1:110" ht="15" customHeight="1" thickTop="1" x14ac:dyDescent="0.2">
      <c r="A63" s="106">
        <f t="shared" si="0"/>
        <v>52</v>
      </c>
      <c r="G63" s="264"/>
      <c r="H63" s="190"/>
      <c r="I63" s="190"/>
      <c r="J63" s="190"/>
      <c r="K63" s="190"/>
      <c r="L63" s="1"/>
      <c r="P63"/>
      <c r="Q63"/>
      <c r="R63"/>
      <c r="T63" s="144"/>
      <c r="U63" s="144"/>
      <c r="V63" s="144"/>
      <c r="AN63" s="20"/>
      <c r="AO63" s="97"/>
      <c r="AP63" s="101"/>
      <c r="AQ63" s="101"/>
      <c r="AR63" s="101"/>
      <c r="BY63" s="36"/>
      <c r="BZ63" s="36"/>
      <c r="CA63" s="36"/>
      <c r="CB63" s="36"/>
      <c r="CC63" s="36"/>
      <c r="CD63" s="22"/>
      <c r="CF63" s="447" t="s">
        <v>286</v>
      </c>
      <c r="CG63" s="447"/>
      <c r="CH63" s="447"/>
      <c r="CI63" s="447"/>
      <c r="CJ63" s="447"/>
      <c r="CK63" s="447"/>
      <c r="CL63" s="447"/>
      <c r="CM63" s="447"/>
      <c r="CN63" s="447"/>
      <c r="CO63" s="447"/>
      <c r="CP63" s="447"/>
      <c r="CQ63" s="447"/>
      <c r="CR63" s="447"/>
      <c r="CS63" s="447"/>
      <c r="CT63" s="447"/>
      <c r="CU63" s="447"/>
      <c r="CV63" s="447"/>
      <c r="CW63" s="447"/>
      <c r="CX63" s="447"/>
      <c r="CY63" s="447"/>
      <c r="CZ63" s="447"/>
      <c r="DA63" s="447"/>
      <c r="DB63" s="447"/>
      <c r="DC63" s="447"/>
      <c r="DD63" s="447"/>
      <c r="DE63" s="447"/>
      <c r="DF63" s="413" t="s">
        <v>283</v>
      </c>
    </row>
    <row r="64" spans="1:110" ht="15" customHeight="1" x14ac:dyDescent="0.2">
      <c r="A64" s="183"/>
      <c r="G64" s="264"/>
      <c r="H64" s="190"/>
      <c r="I64" s="190"/>
      <c r="J64" s="190"/>
      <c r="K64" s="190"/>
      <c r="L64" s="1"/>
      <c r="P64"/>
      <c r="Q64"/>
      <c r="R64"/>
      <c r="T64" s="144"/>
      <c r="U64" s="144"/>
      <c r="V64" s="540"/>
      <c r="AN64" s="20"/>
      <c r="AO64" s="97"/>
      <c r="AP64" s="101"/>
      <c r="AQ64" s="101"/>
      <c r="AR64" s="101"/>
      <c r="BY64" s="36"/>
      <c r="BZ64" s="36"/>
      <c r="CA64" s="36"/>
      <c r="CB64" s="36"/>
      <c r="CC64" s="36"/>
      <c r="CD64" s="22"/>
      <c r="CF64" s="448" t="s">
        <v>284</v>
      </c>
      <c r="CG64" s="449">
        <f t="shared" ref="CG64:CN64" si="105">+CG44</f>
        <v>181110180.54750991</v>
      </c>
      <c r="CH64" s="449">
        <f t="shared" si="105"/>
        <v>-32074.890980843149</v>
      </c>
      <c r="CI64" s="449">
        <f t="shared" si="105"/>
        <v>633372.02045920002</v>
      </c>
      <c r="CJ64" s="449">
        <f t="shared" si="105"/>
        <v>-1768698.0720906546</v>
      </c>
      <c r="CK64" s="449">
        <f t="shared" si="105"/>
        <v>16131797.266839754</v>
      </c>
      <c r="CL64" s="449">
        <f t="shared" si="105"/>
        <v>-3760838.618933633</v>
      </c>
      <c r="CM64" s="449">
        <f t="shared" si="105"/>
        <v>-702474.07889516011</v>
      </c>
      <c r="CN64" s="449">
        <f t="shared" si="105"/>
        <v>490766</v>
      </c>
      <c r="CO64" s="449">
        <v>0</v>
      </c>
      <c r="CP64" s="448" t="s">
        <v>284</v>
      </c>
      <c r="CQ64" s="449">
        <f t="shared" ref="CQ64:CZ64" si="106">+CQ44</f>
        <v>1238920.4037561351</v>
      </c>
      <c r="CR64" s="449">
        <f t="shared" si="106"/>
        <v>1260987.0809170411</v>
      </c>
      <c r="CS64" s="449">
        <f t="shared" si="106"/>
        <v>5642.4851339423712</v>
      </c>
      <c r="CT64" s="449">
        <f t="shared" si="106"/>
        <v>-22094.347742433434</v>
      </c>
      <c r="CU64" s="449">
        <f t="shared" si="106"/>
        <v>-1772113.7837632683</v>
      </c>
      <c r="CV64" s="449">
        <f t="shared" si="106"/>
        <v>-8748.5504486292484</v>
      </c>
      <c r="CW64" s="449">
        <f t="shared" si="106"/>
        <v>-3516692.8307328001</v>
      </c>
      <c r="CX64" s="449">
        <f t="shared" si="106"/>
        <v>692702.02218974847</v>
      </c>
      <c r="CY64" s="449">
        <f t="shared" si="106"/>
        <v>8870452.1057084054</v>
      </c>
      <c r="CZ64" s="449">
        <f t="shared" si="106"/>
        <v>189980632.65321827</v>
      </c>
      <c r="DA64" s="449">
        <v>0</v>
      </c>
      <c r="DB64" s="448" t="s">
        <v>284</v>
      </c>
      <c r="DC64" s="449">
        <f>+DC44</f>
        <v>181110180.54750991</v>
      </c>
      <c r="DD64" s="449">
        <f>+DD44</f>
        <v>8870452.1057084054</v>
      </c>
      <c r="DE64" s="449">
        <f>+DE44</f>
        <v>189980632.65321827</v>
      </c>
      <c r="DF64" s="413" t="s">
        <v>283</v>
      </c>
    </row>
    <row r="65" spans="1:110" ht="15" customHeight="1" x14ac:dyDescent="0.2">
      <c r="A65" s="183"/>
      <c r="G65" s="264"/>
      <c r="H65" s="190"/>
      <c r="I65" s="190"/>
      <c r="J65" s="190"/>
      <c r="K65" s="190"/>
      <c r="L65" s="1"/>
      <c r="P65"/>
      <c r="Q65"/>
      <c r="R65"/>
      <c r="T65" s="144"/>
      <c r="U65" s="144"/>
      <c r="V65" s="144"/>
      <c r="AN65" s="20"/>
      <c r="AO65" s="97"/>
      <c r="AP65" s="101"/>
      <c r="AQ65" s="101"/>
      <c r="AR65" s="101"/>
      <c r="BY65" s="36"/>
      <c r="BZ65" s="36"/>
      <c r="CA65" s="36"/>
      <c r="CB65" s="36"/>
      <c r="CC65" s="36"/>
      <c r="CD65" s="19"/>
      <c r="CF65" s="450" t="s">
        <v>285</v>
      </c>
      <c r="CG65" s="451">
        <f t="shared" ref="CG65:CN65" si="107">+CG46</f>
        <v>3000452729.8010144</v>
      </c>
      <c r="CH65" s="451">
        <f t="shared" si="107"/>
        <v>0</v>
      </c>
      <c r="CI65" s="451">
        <f t="shared" si="107"/>
        <v>0</v>
      </c>
      <c r="CJ65" s="451">
        <f t="shared" si="107"/>
        <v>0</v>
      </c>
      <c r="CK65" s="451">
        <f t="shared" si="107"/>
        <v>0</v>
      </c>
      <c r="CL65" s="451">
        <f t="shared" si="107"/>
        <v>0</v>
      </c>
      <c r="CM65" s="451">
        <f t="shared" si="107"/>
        <v>0</v>
      </c>
      <c r="CN65" s="451">
        <f t="shared" si="107"/>
        <v>0</v>
      </c>
      <c r="CO65" s="451">
        <v>0</v>
      </c>
      <c r="CP65" s="450" t="s">
        <v>285</v>
      </c>
      <c r="CQ65" s="451">
        <f t="shared" ref="CQ65:CZ65" si="108">+CQ46</f>
        <v>0</v>
      </c>
      <c r="CR65" s="451">
        <f t="shared" si="108"/>
        <v>0</v>
      </c>
      <c r="CS65" s="451">
        <f t="shared" si="108"/>
        <v>0</v>
      </c>
      <c r="CT65" s="451">
        <f t="shared" si="108"/>
        <v>0</v>
      </c>
      <c r="CU65" s="451">
        <f t="shared" si="108"/>
        <v>0</v>
      </c>
      <c r="CV65" s="451">
        <f t="shared" si="108"/>
        <v>0</v>
      </c>
      <c r="CW65" s="451">
        <f t="shared" si="108"/>
        <v>-55185466.014909789</v>
      </c>
      <c r="CX65" s="451">
        <f t="shared" si="108"/>
        <v>-24427635.533387735</v>
      </c>
      <c r="CY65" s="451">
        <f t="shared" si="108"/>
        <v>-79613101.548297524</v>
      </c>
      <c r="CZ65" s="451">
        <f t="shared" si="108"/>
        <v>2920839628.252717</v>
      </c>
      <c r="DA65" s="451">
        <v>0</v>
      </c>
      <c r="DB65" s="450" t="s">
        <v>285</v>
      </c>
      <c r="DC65" s="451">
        <f>+DC46</f>
        <v>3000452729.8010144</v>
      </c>
      <c r="DD65" s="451">
        <f>+DD46</f>
        <v>-79613101.548297524</v>
      </c>
      <c r="DE65" s="451">
        <f>+DE46</f>
        <v>2920839628.252717</v>
      </c>
      <c r="DF65" s="413" t="s">
        <v>283</v>
      </c>
    </row>
    <row r="66" spans="1:110" ht="15" customHeight="1" x14ac:dyDescent="0.2">
      <c r="A66" s="183"/>
      <c r="G66" s="264"/>
      <c r="H66" s="190"/>
      <c r="I66" s="190"/>
      <c r="J66" s="190"/>
      <c r="K66" s="190"/>
      <c r="L66" s="1"/>
      <c r="P66"/>
      <c r="Q66"/>
      <c r="R66"/>
      <c r="T66" s="144"/>
      <c r="U66" s="144"/>
      <c r="V66" s="144"/>
      <c r="AN66" s="20"/>
      <c r="AO66" s="97"/>
      <c r="AP66" s="101"/>
      <c r="AQ66" s="101"/>
      <c r="AR66" s="101"/>
      <c r="BY66" s="36"/>
      <c r="BZ66" s="36"/>
      <c r="CA66" s="36"/>
      <c r="CB66" s="36"/>
      <c r="CC66" s="36"/>
      <c r="CD66" s="22"/>
      <c r="CF66" s="447" t="s">
        <v>287</v>
      </c>
      <c r="CG66" s="447"/>
      <c r="CH66" s="447"/>
      <c r="CI66" s="447"/>
      <c r="CJ66" s="447"/>
      <c r="CK66" s="447"/>
      <c r="CL66" s="447"/>
      <c r="CM66" s="447"/>
      <c r="CN66" s="447"/>
      <c r="CO66" s="447"/>
      <c r="CP66" s="447" t="s">
        <v>287</v>
      </c>
      <c r="CQ66" s="447"/>
      <c r="CR66" s="447"/>
      <c r="CS66" s="447"/>
      <c r="CT66" s="447"/>
      <c r="CU66" s="447"/>
      <c r="CV66" s="447"/>
      <c r="CW66" s="447"/>
      <c r="CX66" s="447"/>
      <c r="CY66" s="447"/>
      <c r="CZ66" s="447"/>
      <c r="DA66" s="447"/>
      <c r="DB66" s="447" t="s">
        <v>287</v>
      </c>
      <c r="DC66" s="447"/>
      <c r="DD66" s="447"/>
      <c r="DE66" s="447"/>
      <c r="DF66" s="413" t="s">
        <v>283</v>
      </c>
    </row>
    <row r="67" spans="1:110" ht="15" customHeight="1" x14ac:dyDescent="0.2">
      <c r="A67" s="183"/>
      <c r="G67" s="264"/>
      <c r="H67" s="190"/>
      <c r="I67" s="190"/>
      <c r="J67" s="190"/>
      <c r="K67" s="190"/>
      <c r="L67" s="1"/>
      <c r="P67"/>
      <c r="Q67"/>
      <c r="R67"/>
      <c r="T67" s="144"/>
      <c r="U67" s="144"/>
      <c r="V67" s="144"/>
      <c r="AN67" s="20"/>
      <c r="AO67" s="97"/>
      <c r="AP67" s="101"/>
      <c r="AQ67" s="101"/>
      <c r="AR67" s="101"/>
      <c r="BY67" s="36"/>
      <c r="BZ67" s="36"/>
      <c r="CA67" s="36"/>
      <c r="CB67" s="36"/>
      <c r="CC67" s="36"/>
      <c r="CD67" s="22"/>
      <c r="CF67" s="452" t="s">
        <v>288</v>
      </c>
      <c r="CG67" s="453">
        <f t="shared" ref="CG67:CN67" si="109">CG64-CG61</f>
        <v>0</v>
      </c>
      <c r="CH67" s="453">
        <f t="shared" si="109"/>
        <v>0</v>
      </c>
      <c r="CI67" s="464">
        <f t="shared" si="109"/>
        <v>0</v>
      </c>
      <c r="CJ67" s="453">
        <f t="shared" si="109"/>
        <v>0</v>
      </c>
      <c r="CK67" s="453">
        <f t="shared" si="109"/>
        <v>0</v>
      </c>
      <c r="CL67" s="453">
        <f t="shared" si="109"/>
        <v>0</v>
      </c>
      <c r="CM67" s="453">
        <f t="shared" si="109"/>
        <v>0</v>
      </c>
      <c r="CN67" s="453">
        <f t="shared" si="109"/>
        <v>0</v>
      </c>
      <c r="CO67" s="453">
        <v>0</v>
      </c>
      <c r="CP67" s="452" t="s">
        <v>288</v>
      </c>
      <c r="CQ67" s="453">
        <f t="shared" ref="CQ67:CV67" si="110">CQ64-CQ61</f>
        <v>0</v>
      </c>
      <c r="CR67" s="453">
        <f t="shared" si="110"/>
        <v>0</v>
      </c>
      <c r="CS67" s="453">
        <f t="shared" si="110"/>
        <v>0</v>
      </c>
      <c r="CT67" s="453">
        <f t="shared" si="110"/>
        <v>0</v>
      </c>
      <c r="CU67" s="453">
        <f t="shared" si="110"/>
        <v>0</v>
      </c>
      <c r="CV67" s="453">
        <f t="shared" si="110"/>
        <v>0</v>
      </c>
      <c r="CW67" s="453">
        <f t="shared" ref="CW67:CX67" si="111">CW64-CW61</f>
        <v>0</v>
      </c>
      <c r="CX67" s="453">
        <f t="shared" si="111"/>
        <v>0</v>
      </c>
      <c r="CY67" s="453">
        <f>CY64-CY61</f>
        <v>0</v>
      </c>
      <c r="CZ67" s="453">
        <f>CZ64-CZ61</f>
        <v>0</v>
      </c>
      <c r="DA67" s="453"/>
      <c r="DB67" s="452" t="s">
        <v>288</v>
      </c>
      <c r="DC67" s="453">
        <f t="shared" ref="DC67:DE68" si="112">DC64-DC61</f>
        <v>0</v>
      </c>
      <c r="DD67" s="453">
        <f t="shared" si="112"/>
        <v>0</v>
      </c>
      <c r="DE67" s="453">
        <f t="shared" si="112"/>
        <v>0</v>
      </c>
      <c r="DF67" s="413" t="s">
        <v>283</v>
      </c>
    </row>
    <row r="68" spans="1:110" ht="15" customHeight="1" x14ac:dyDescent="0.2">
      <c r="A68" s="183"/>
      <c r="G68" s="264"/>
      <c r="H68" s="190"/>
      <c r="I68" s="190"/>
      <c r="J68" s="190"/>
      <c r="K68" s="190"/>
      <c r="L68" s="1"/>
      <c r="P68"/>
      <c r="Q68"/>
      <c r="R68"/>
      <c r="T68" s="144"/>
      <c r="U68" s="144"/>
      <c r="V68" s="144"/>
      <c r="AN68" s="20"/>
      <c r="AO68" s="97"/>
      <c r="AP68" s="101"/>
      <c r="AQ68" s="101"/>
      <c r="AR68" s="101"/>
      <c r="AY68" s="157"/>
      <c r="BY68" s="36"/>
      <c r="BZ68" s="36"/>
      <c r="CA68" s="36"/>
      <c r="CB68" s="36"/>
      <c r="CC68" s="36"/>
      <c r="CD68" s="73"/>
      <c r="CF68" s="454" t="s">
        <v>289</v>
      </c>
      <c r="CG68" s="455">
        <f t="shared" ref="CG68:CN68" si="113">CG65-CG62</f>
        <v>0</v>
      </c>
      <c r="CH68" s="455">
        <f t="shared" si="113"/>
        <v>0</v>
      </c>
      <c r="CI68" s="455">
        <f t="shared" si="113"/>
        <v>0</v>
      </c>
      <c r="CJ68" s="455">
        <f t="shared" si="113"/>
        <v>0</v>
      </c>
      <c r="CK68" s="455">
        <f t="shared" si="113"/>
        <v>0</v>
      </c>
      <c r="CL68" s="455">
        <f t="shared" si="113"/>
        <v>0</v>
      </c>
      <c r="CM68" s="455">
        <f t="shared" si="113"/>
        <v>0</v>
      </c>
      <c r="CN68" s="455">
        <f t="shared" si="113"/>
        <v>0</v>
      </c>
      <c r="CO68" s="455">
        <v>0</v>
      </c>
      <c r="CP68" s="454" t="s">
        <v>289</v>
      </c>
      <c r="CQ68" s="455">
        <f t="shared" ref="CQ68:CZ68" si="114">CQ65-CQ62</f>
        <v>0</v>
      </c>
      <c r="CR68" s="455">
        <f t="shared" si="114"/>
        <v>0</v>
      </c>
      <c r="CS68" s="455">
        <f t="shared" si="114"/>
        <v>0</v>
      </c>
      <c r="CT68" s="455">
        <f t="shared" si="114"/>
        <v>0</v>
      </c>
      <c r="CU68" s="455">
        <f t="shared" si="114"/>
        <v>0</v>
      </c>
      <c r="CV68" s="455">
        <f t="shared" si="114"/>
        <v>0</v>
      </c>
      <c r="CW68" s="455">
        <f t="shared" ref="CW68:CX68" si="115">CW65-CW62</f>
        <v>0</v>
      </c>
      <c r="CX68" s="455">
        <f t="shared" si="115"/>
        <v>0</v>
      </c>
      <c r="CY68" s="455">
        <f t="shared" si="114"/>
        <v>0</v>
      </c>
      <c r="CZ68" s="455">
        <f t="shared" si="114"/>
        <v>0</v>
      </c>
      <c r="DA68" s="455"/>
      <c r="DB68" s="454" t="s">
        <v>289</v>
      </c>
      <c r="DC68" s="455">
        <f t="shared" si="112"/>
        <v>0</v>
      </c>
      <c r="DD68" s="455">
        <f t="shared" si="112"/>
        <v>0</v>
      </c>
      <c r="DE68" s="455">
        <f t="shared" si="112"/>
        <v>0</v>
      </c>
      <c r="DF68" s="413" t="s">
        <v>283</v>
      </c>
    </row>
    <row r="69" spans="1:110" ht="15" customHeight="1" x14ac:dyDescent="0.2">
      <c r="A69" s="183"/>
      <c r="G69" s="264"/>
      <c r="H69" s="273"/>
      <c r="I69" s="273"/>
      <c r="J69" s="273"/>
      <c r="K69" s="273"/>
      <c r="L69" s="1"/>
      <c r="P69"/>
      <c r="Q69"/>
      <c r="R69"/>
      <c r="T69" s="144"/>
      <c r="U69" s="144"/>
      <c r="V69" s="144"/>
      <c r="AN69" s="20"/>
      <c r="AO69" s="97"/>
      <c r="AP69" s="101"/>
      <c r="AQ69" s="101"/>
      <c r="AR69" s="101"/>
      <c r="BY69" s="36"/>
      <c r="BZ69" s="36"/>
      <c r="CA69" s="36"/>
      <c r="CB69" s="36"/>
      <c r="CC69" s="36"/>
      <c r="CD69" s="134" t="s">
        <v>20</v>
      </c>
      <c r="CG69" s="337"/>
    </row>
    <row r="70" spans="1:110" ht="15" customHeight="1" x14ac:dyDescent="0.2">
      <c r="A70" s="183"/>
      <c r="G70" s="264"/>
      <c r="H70" s="190"/>
      <c r="I70" s="190"/>
      <c r="J70" s="190"/>
      <c r="K70" s="190"/>
      <c r="L70" s="1"/>
      <c r="M70" s="183"/>
      <c r="P70"/>
      <c r="Q70"/>
      <c r="R70"/>
      <c r="T70" s="144"/>
      <c r="U70" s="144"/>
      <c r="V70" s="144"/>
      <c r="AN70" s="20"/>
      <c r="AO70" s="97"/>
      <c r="AP70" s="101"/>
      <c r="AQ70" s="101"/>
      <c r="AR70" s="101"/>
      <c r="BY70" s="36"/>
      <c r="BZ70" s="36"/>
      <c r="CA70" s="36"/>
      <c r="CB70" s="36"/>
      <c r="CC70" s="36"/>
      <c r="CD70" s="135" t="s">
        <v>20</v>
      </c>
      <c r="CE70" s="16"/>
      <c r="CG70" s="570"/>
    </row>
    <row r="71" spans="1:110" ht="15" customHeight="1" x14ac:dyDescent="0.2">
      <c r="A71" s="183"/>
      <c r="G71" s="264"/>
      <c r="H71" s="190"/>
      <c r="I71" s="190"/>
      <c r="J71" s="190"/>
      <c r="K71" s="190"/>
      <c r="P71"/>
      <c r="Q71"/>
      <c r="R71"/>
      <c r="T71" s="144"/>
      <c r="U71" s="144"/>
      <c r="V71" s="144"/>
      <c r="BY71" s="36"/>
      <c r="BZ71" s="36"/>
      <c r="CA71" s="36"/>
      <c r="CB71" s="36"/>
      <c r="CC71" s="36"/>
      <c r="CD71" s="74"/>
      <c r="CE71" s="16"/>
      <c r="CG71" s="571"/>
    </row>
    <row r="72" spans="1:110" ht="15" customHeight="1" x14ac:dyDescent="0.2">
      <c r="A72" s="183"/>
      <c r="G72" s="264"/>
      <c r="H72" s="190"/>
      <c r="I72" s="190"/>
      <c r="J72" s="190"/>
      <c r="K72" s="190"/>
      <c r="P72"/>
      <c r="Q72"/>
      <c r="R72"/>
      <c r="T72" s="144"/>
      <c r="U72" s="144"/>
      <c r="V72" s="144"/>
      <c r="BY72" s="36"/>
      <c r="BZ72" s="36"/>
      <c r="CA72" s="36"/>
      <c r="CB72" s="36"/>
      <c r="CC72" s="36"/>
      <c r="CD72" s="59"/>
      <c r="CE72" s="3"/>
    </row>
    <row r="73" spans="1:110" ht="15" customHeight="1" x14ac:dyDescent="0.2">
      <c r="A73" s="183"/>
      <c r="G73" s="264"/>
      <c r="H73" s="190"/>
      <c r="I73" s="190"/>
      <c r="J73" s="190"/>
      <c r="K73" s="190"/>
      <c r="P73"/>
      <c r="Q73"/>
      <c r="R73"/>
      <c r="S73" s="273"/>
      <c r="T73" s="144"/>
      <c r="U73" s="144"/>
      <c r="V73" s="144"/>
      <c r="BY73" s="36"/>
      <c r="BZ73" s="36"/>
      <c r="CA73" s="36"/>
      <c r="CB73" s="36"/>
      <c r="CC73" s="36"/>
      <c r="CD73" s="75"/>
      <c r="CF73" s="16"/>
      <c r="CG73" s="106"/>
      <c r="CH73" s="16"/>
      <c r="CI73" s="16"/>
      <c r="CJ73" s="16"/>
      <c r="CK73" s="16"/>
      <c r="CL73" s="16"/>
      <c r="CM73" s="16"/>
      <c r="CN73" s="16"/>
      <c r="CO73" s="16"/>
      <c r="CP73" s="16"/>
    </row>
    <row r="74" spans="1:110" ht="15" customHeight="1" x14ac:dyDescent="0.2">
      <c r="A74" s="183"/>
      <c r="G74" s="190"/>
      <c r="H74" s="190"/>
      <c r="I74" s="190"/>
      <c r="J74" s="190"/>
      <c r="K74" s="190"/>
      <c r="P74"/>
      <c r="Q74"/>
      <c r="R74"/>
      <c r="T74" s="144"/>
      <c r="U74" s="144"/>
      <c r="V74" s="144"/>
      <c r="BY74" s="36"/>
      <c r="BZ74" s="36"/>
      <c r="CA74" s="36"/>
      <c r="CB74" s="36"/>
      <c r="CC74" s="36"/>
      <c r="CD74" s="59"/>
      <c r="CJ74" s="16"/>
      <c r="CK74" s="16"/>
      <c r="CL74" s="16"/>
      <c r="CM74" s="16"/>
      <c r="CN74" s="16"/>
      <c r="CO74" s="16"/>
      <c r="CP74" s="16"/>
      <c r="CQ74" s="16"/>
      <c r="CR74" s="16"/>
      <c r="CS74" s="16"/>
      <c r="CT74" s="16"/>
      <c r="CU74" s="16"/>
      <c r="CV74" s="16"/>
      <c r="CW74" s="106"/>
      <c r="CX74" s="106"/>
      <c r="CY74" s="106"/>
    </row>
    <row r="75" spans="1:110" ht="15" customHeight="1" x14ac:dyDescent="0.2">
      <c r="A75" s="183"/>
      <c r="G75" s="190"/>
      <c r="H75" s="190"/>
      <c r="I75" s="190"/>
      <c r="J75" s="190"/>
      <c r="K75" s="190"/>
      <c r="P75"/>
      <c r="Q75"/>
      <c r="R75"/>
      <c r="T75" s="144"/>
      <c r="U75" s="144"/>
      <c r="V75" s="144"/>
      <c r="BY75" s="36"/>
      <c r="BZ75" s="36"/>
      <c r="CA75" s="36"/>
      <c r="CB75" s="36"/>
      <c r="CC75" s="36"/>
      <c r="CD75" s="59"/>
      <c r="CJ75" s="3"/>
      <c r="CK75" s="3"/>
      <c r="CL75" s="3"/>
      <c r="CM75" s="3"/>
      <c r="CN75" s="3"/>
      <c r="CO75" s="3"/>
      <c r="CP75" s="3"/>
      <c r="CQ75" s="3"/>
      <c r="CR75" s="3"/>
      <c r="CS75" s="3"/>
      <c r="CT75" s="3"/>
      <c r="CU75" s="3"/>
      <c r="CV75" s="3"/>
      <c r="CW75" s="3"/>
      <c r="CX75" s="3"/>
      <c r="CY75" s="3"/>
    </row>
    <row r="76" spans="1:110" ht="15" customHeight="1" x14ac:dyDescent="0.2">
      <c r="A76" s="183"/>
      <c r="G76" s="273"/>
      <c r="H76" s="190"/>
      <c r="I76" s="190"/>
      <c r="J76" s="190"/>
      <c r="K76" s="190"/>
      <c r="P76"/>
      <c r="Q76"/>
      <c r="R76"/>
      <c r="T76" s="144"/>
      <c r="U76" s="144"/>
      <c r="V76" s="144"/>
      <c r="BY76" s="36"/>
      <c r="BZ76" s="36"/>
      <c r="CA76" s="36"/>
      <c r="CB76" s="36"/>
      <c r="CC76" s="36"/>
      <c r="CD76" s="76"/>
      <c r="CJ76" s="16"/>
      <c r="CK76" s="16"/>
      <c r="CL76" s="16"/>
      <c r="CM76" s="16"/>
      <c r="CN76" s="16"/>
      <c r="CO76" s="16"/>
      <c r="CP76" s="16"/>
      <c r="CQ76" s="16"/>
      <c r="CR76" s="16"/>
      <c r="CS76" s="16"/>
      <c r="CT76" s="16"/>
      <c r="CU76" s="16"/>
      <c r="CV76" s="16"/>
      <c r="CW76" s="106"/>
      <c r="CX76" s="106"/>
      <c r="CY76" s="106"/>
    </row>
    <row r="77" spans="1:110" ht="15" customHeight="1" x14ac:dyDescent="0.2">
      <c r="A77" s="183"/>
      <c r="G77" s="190"/>
      <c r="H77" s="190"/>
      <c r="I77" s="190"/>
      <c r="J77" s="190"/>
      <c r="K77" s="190"/>
      <c r="P77"/>
      <c r="Q77"/>
      <c r="R77"/>
      <c r="T77" s="144"/>
      <c r="U77" s="144"/>
      <c r="V77" s="144"/>
      <c r="W77" s="17"/>
      <c r="X77" s="17"/>
      <c r="Y77" s="17"/>
      <c r="Z77" s="17"/>
      <c r="AA77" s="17"/>
      <c r="BY77" s="36"/>
      <c r="BZ77" s="36"/>
      <c r="CA77" s="36"/>
      <c r="CB77" s="36"/>
      <c r="CC77" s="36"/>
      <c r="CD77" s="75"/>
      <c r="CJ77" s="16"/>
      <c r="CK77" s="16"/>
      <c r="CL77" s="16"/>
      <c r="CM77" s="16"/>
      <c r="CN77" s="16"/>
      <c r="CO77" s="16"/>
      <c r="CP77" s="16"/>
      <c r="CQ77" s="16"/>
      <c r="CR77" s="16"/>
      <c r="CS77" s="16"/>
      <c r="CT77" s="16"/>
      <c r="CU77" s="16"/>
      <c r="CV77" s="16"/>
      <c r="CW77" s="106"/>
      <c r="CX77" s="106"/>
      <c r="CY77" s="106"/>
    </row>
    <row r="78" spans="1:110" ht="15" customHeight="1" x14ac:dyDescent="0.2">
      <c r="G78" s="190"/>
      <c r="H78" s="190"/>
      <c r="I78" s="190"/>
      <c r="J78" s="190"/>
      <c r="K78" s="190"/>
      <c r="P78"/>
      <c r="Q78"/>
      <c r="R78"/>
      <c r="T78" s="273"/>
      <c r="U78" s="273"/>
      <c r="V78" s="144"/>
      <c r="BY78" s="16"/>
      <c r="CC78" s="132" t="s">
        <v>20</v>
      </c>
      <c r="CD78" s="62"/>
      <c r="CJ78" s="16"/>
      <c r="CK78" s="16"/>
      <c r="CL78" s="16"/>
      <c r="CM78" s="16"/>
      <c r="CN78" s="16"/>
      <c r="CO78" s="16"/>
      <c r="CP78" s="16"/>
      <c r="CQ78" s="16"/>
      <c r="CR78" s="16"/>
      <c r="CS78" s="16"/>
      <c r="CT78" s="16"/>
      <c r="CU78" s="16"/>
      <c r="CV78" s="16"/>
      <c r="CW78" s="106"/>
      <c r="CX78" s="106"/>
      <c r="CY78" s="106"/>
    </row>
    <row r="79" spans="1:110" ht="15" customHeight="1" x14ac:dyDescent="0.2">
      <c r="G79" s="190"/>
      <c r="H79" s="190"/>
      <c r="I79" s="190"/>
      <c r="J79" s="190"/>
      <c r="K79" s="190"/>
      <c r="P79"/>
      <c r="Q79"/>
      <c r="R79"/>
      <c r="T79" s="413"/>
      <c r="U79" s="413"/>
      <c r="V79" s="413"/>
      <c r="BY79" s="16"/>
      <c r="CC79" s="136"/>
      <c r="CD79" s="77"/>
      <c r="CJ79" s="16"/>
      <c r="CK79" s="16"/>
      <c r="CL79" s="16"/>
      <c r="CM79" s="16"/>
      <c r="CN79" s="16"/>
      <c r="CO79" s="16"/>
      <c r="CP79" s="16"/>
      <c r="CQ79" s="16"/>
      <c r="CR79" s="16"/>
      <c r="CS79" s="16"/>
      <c r="CT79" s="16"/>
      <c r="CU79" s="16"/>
      <c r="CV79" s="16"/>
      <c r="CW79" s="106"/>
      <c r="CX79" s="106"/>
      <c r="CY79" s="106"/>
    </row>
    <row r="80" spans="1:110" ht="15" customHeight="1" x14ac:dyDescent="0.2">
      <c r="G80" s="190"/>
      <c r="H80" s="190"/>
      <c r="I80" s="190"/>
      <c r="J80" s="190"/>
      <c r="K80" s="190"/>
      <c r="P80"/>
      <c r="Q80"/>
      <c r="R80"/>
      <c r="T80" s="413"/>
      <c r="U80" s="413"/>
      <c r="V80" s="413"/>
      <c r="BY80" s="57"/>
      <c r="CC80" s="59"/>
      <c r="CD80" s="77"/>
      <c r="CJ80" s="16"/>
      <c r="CK80" s="16"/>
      <c r="CL80" s="16"/>
      <c r="CM80" s="16"/>
      <c r="CN80" s="16"/>
      <c r="CO80" s="16"/>
      <c r="CP80" s="16"/>
      <c r="CQ80" s="16"/>
      <c r="CR80" s="16"/>
      <c r="CS80" s="16"/>
      <c r="CT80" s="16"/>
      <c r="CU80" s="16"/>
      <c r="CV80" s="16"/>
      <c r="CW80" s="106"/>
      <c r="CX80" s="106"/>
      <c r="CY80" s="106"/>
    </row>
    <row r="81" spans="7:109" ht="15" customHeight="1" x14ac:dyDescent="0.2">
      <c r="G81" s="190"/>
      <c r="H81" s="190"/>
      <c r="I81" s="190"/>
      <c r="J81" s="190"/>
      <c r="K81" s="190"/>
      <c r="P81"/>
      <c r="Q81"/>
      <c r="R81"/>
      <c r="BY81" s="16"/>
      <c r="CB81" s="102"/>
      <c r="CC81" s="136"/>
      <c r="CD81" s="77"/>
      <c r="CJ81" s="16"/>
      <c r="CK81" s="16"/>
      <c r="CL81" s="16"/>
      <c r="CM81" s="16"/>
      <c r="CN81" s="16"/>
      <c r="CO81" s="16"/>
      <c r="CP81" s="16"/>
      <c r="CQ81" s="16"/>
      <c r="CR81" s="16"/>
      <c r="CS81" s="16"/>
      <c r="CT81" s="16"/>
      <c r="CU81" s="16"/>
      <c r="CV81" s="16"/>
      <c r="CW81" s="106"/>
      <c r="CX81" s="106"/>
      <c r="CY81" s="106"/>
    </row>
    <row r="82" spans="7:109" ht="15" customHeight="1" x14ac:dyDescent="0.2">
      <c r="G82" s="190"/>
      <c r="H82" s="190"/>
      <c r="I82" s="190"/>
      <c r="J82" s="190"/>
      <c r="K82" s="190"/>
      <c r="BY82" s="16"/>
      <c r="CC82" s="76"/>
      <c r="CD82" s="77"/>
      <c r="CJ82" s="16"/>
      <c r="CK82" s="16"/>
      <c r="CL82" s="16"/>
      <c r="CM82" s="16"/>
      <c r="CN82" s="16"/>
      <c r="CO82" s="16"/>
      <c r="CP82" s="16"/>
      <c r="CQ82" s="16"/>
      <c r="CR82" s="16"/>
      <c r="CS82" s="16"/>
      <c r="CT82" s="16"/>
      <c r="CU82" s="16"/>
      <c r="CV82" s="16"/>
      <c r="CW82" s="106"/>
      <c r="CX82" s="106"/>
      <c r="CY82" s="106"/>
    </row>
    <row r="83" spans="7:109" ht="15" customHeight="1" x14ac:dyDescent="0.2">
      <c r="G83" s="190"/>
      <c r="H83" s="190"/>
      <c r="I83" s="190"/>
      <c r="J83" s="190"/>
      <c r="K83" s="190"/>
      <c r="BY83" s="16"/>
      <c r="CC83" s="59"/>
      <c r="CD83" s="77"/>
      <c r="CE83" s="60"/>
      <c r="CJ83" s="16"/>
      <c r="CK83" s="16"/>
      <c r="CL83" s="16"/>
      <c r="CM83" s="16"/>
      <c r="CN83" s="16"/>
      <c r="CO83" s="16"/>
      <c r="CP83" s="16"/>
      <c r="CQ83" s="16"/>
      <c r="CR83" s="16"/>
      <c r="CS83" s="16"/>
      <c r="CT83" s="16"/>
      <c r="CU83" s="16"/>
      <c r="CV83" s="16"/>
      <c r="CW83" s="106"/>
      <c r="CX83" s="106"/>
      <c r="CY83" s="106"/>
    </row>
    <row r="84" spans="7:109" ht="15" customHeight="1" x14ac:dyDescent="0.2">
      <c r="G84" s="190"/>
      <c r="H84" s="190"/>
      <c r="I84" s="190"/>
      <c r="J84" s="190"/>
      <c r="K84" s="190"/>
      <c r="BY84" s="16"/>
      <c r="BZ84" s="36"/>
      <c r="CA84" s="36"/>
      <c r="CB84" s="36"/>
      <c r="CC84" s="36"/>
      <c r="CD84" s="36"/>
      <c r="CE84" s="72"/>
      <c r="CF84" s="60"/>
      <c r="CG84" s="60"/>
      <c r="CH84" s="60"/>
      <c r="CI84" s="60"/>
      <c r="CJ84" s="16"/>
      <c r="CK84" s="16"/>
      <c r="CL84" s="16"/>
      <c r="CM84" s="16"/>
      <c r="CN84" s="16"/>
      <c r="CO84" s="16"/>
      <c r="CP84" s="16"/>
      <c r="CQ84" s="16"/>
      <c r="CR84" s="16"/>
      <c r="CS84" s="16"/>
      <c r="CT84" s="16"/>
      <c r="CU84" s="16"/>
      <c r="CV84" s="16"/>
      <c r="CW84" s="106"/>
      <c r="CX84" s="106"/>
      <c r="CY84" s="106"/>
    </row>
    <row r="85" spans="7:109" ht="15" customHeight="1" x14ac:dyDescent="0.2">
      <c r="G85" s="190"/>
      <c r="H85" s="190"/>
      <c r="I85" s="190"/>
      <c r="J85" s="190"/>
      <c r="K85" s="190"/>
      <c r="W85" s="47"/>
      <c r="X85" s="47"/>
      <c r="Y85" s="47"/>
      <c r="Z85" s="47"/>
      <c r="AA85" s="47"/>
      <c r="BY85" s="16"/>
      <c r="BZ85" s="36"/>
      <c r="CA85" s="36"/>
      <c r="CB85" s="36"/>
      <c r="CC85" s="36"/>
      <c r="CD85" s="36"/>
      <c r="CF85" s="72"/>
      <c r="CG85" s="72"/>
      <c r="CH85" s="72"/>
      <c r="CI85" s="72"/>
      <c r="CJ85" s="16"/>
      <c r="CK85" s="16"/>
      <c r="CL85" s="16"/>
      <c r="CM85" s="16"/>
      <c r="CN85" s="16"/>
      <c r="CO85" s="16"/>
      <c r="CP85" s="16"/>
      <c r="CQ85" s="16"/>
      <c r="CR85" s="16"/>
      <c r="CS85" s="16"/>
      <c r="CT85" s="16"/>
      <c r="CU85" s="16"/>
      <c r="CV85" s="16"/>
      <c r="CW85" s="106"/>
      <c r="CX85" s="106"/>
      <c r="CY85" s="106"/>
    </row>
    <row r="86" spans="7:109" ht="15" customHeight="1" x14ac:dyDescent="0.2">
      <c r="G86" s="190"/>
      <c r="H86" s="190"/>
      <c r="I86" s="190"/>
      <c r="J86" s="190"/>
      <c r="K86" s="190"/>
      <c r="W86" s="47"/>
      <c r="X86" s="47"/>
      <c r="Y86" s="47"/>
      <c r="Z86" s="47"/>
      <c r="AA86" s="47"/>
      <c r="BY86" s="16"/>
      <c r="BZ86" s="36"/>
      <c r="CA86" s="36"/>
      <c r="CB86" s="36"/>
      <c r="CC86" s="36"/>
      <c r="CD86" s="36"/>
      <c r="CJ86" s="16"/>
      <c r="CK86" s="16"/>
      <c r="CL86" s="16"/>
      <c r="CM86" s="16"/>
      <c r="CN86" s="16"/>
      <c r="CO86" s="16"/>
      <c r="CP86" s="16"/>
      <c r="CQ86" s="16"/>
      <c r="CR86" s="16"/>
      <c r="CS86" s="16"/>
      <c r="CT86" s="16"/>
      <c r="CU86" s="16"/>
      <c r="CV86" s="16"/>
      <c r="CW86" s="106"/>
      <c r="CX86" s="106"/>
      <c r="CY86" s="106"/>
    </row>
    <row r="87" spans="7:109" ht="15" customHeight="1" x14ac:dyDescent="0.2">
      <c r="G87" s="190"/>
      <c r="H87" s="190"/>
      <c r="I87" s="190"/>
      <c r="J87" s="190"/>
      <c r="K87" s="190"/>
      <c r="W87" s="47"/>
      <c r="X87" s="47"/>
      <c r="Y87" s="47"/>
      <c r="Z87" s="47"/>
      <c r="AA87" s="47"/>
      <c r="BY87" s="16"/>
      <c r="BZ87" s="36"/>
      <c r="CA87" s="36"/>
      <c r="CB87" s="36"/>
      <c r="CC87" s="36"/>
      <c r="CD87" s="36"/>
      <c r="CJ87" s="16"/>
      <c r="CK87" s="16"/>
      <c r="CL87" s="16"/>
      <c r="CM87" s="16"/>
      <c r="CN87" s="16"/>
      <c r="CO87" s="16"/>
      <c r="CP87" s="16"/>
      <c r="CQ87" s="16"/>
      <c r="CR87" s="16"/>
      <c r="CS87" s="16"/>
      <c r="CT87" s="16"/>
      <c r="CU87" s="16"/>
      <c r="CV87" s="16"/>
      <c r="CW87" s="106"/>
      <c r="CX87" s="106"/>
      <c r="CY87" s="106"/>
    </row>
    <row r="88" spans="7:109" ht="15" customHeight="1" x14ac:dyDescent="0.2">
      <c r="G88" s="190"/>
      <c r="H88" s="190"/>
      <c r="I88" s="190"/>
      <c r="J88" s="190"/>
      <c r="K88" s="190"/>
      <c r="W88" s="47"/>
      <c r="X88" s="47"/>
      <c r="Y88" s="47"/>
      <c r="Z88" s="47"/>
      <c r="AA88" s="47"/>
      <c r="BY88" s="16"/>
      <c r="BZ88" s="36"/>
      <c r="CA88" s="36"/>
      <c r="CB88" s="36"/>
      <c r="CC88" s="36"/>
      <c r="CD88" s="36"/>
      <c r="CQ88" s="16"/>
      <c r="CR88" s="16"/>
      <c r="CS88" s="16"/>
      <c r="CZ88" s="16"/>
    </row>
    <row r="89" spans="7:109" ht="15" customHeight="1" x14ac:dyDescent="0.2">
      <c r="G89" s="190"/>
      <c r="H89" s="190"/>
      <c r="I89" s="190"/>
      <c r="J89" s="190"/>
      <c r="K89" s="190"/>
      <c r="S89" s="17"/>
      <c r="W89" s="47"/>
      <c r="X89" s="47"/>
      <c r="Y89" s="47"/>
      <c r="Z89" s="47"/>
      <c r="AA89" s="47"/>
      <c r="BY89" s="16"/>
      <c r="BZ89" s="36"/>
      <c r="CA89" s="36"/>
      <c r="CB89" s="36"/>
      <c r="CC89" s="36"/>
      <c r="CD89" s="36"/>
      <c r="CQ89" s="16"/>
      <c r="CR89" s="16"/>
      <c r="CS89" s="16"/>
      <c r="CZ89" s="16"/>
    </row>
    <row r="90" spans="7:109" ht="15" customHeight="1" x14ac:dyDescent="0.2">
      <c r="G90" s="190"/>
      <c r="H90" s="190"/>
      <c r="I90" s="190"/>
      <c r="J90" s="190"/>
      <c r="K90" s="190"/>
      <c r="W90" s="47"/>
      <c r="X90" s="47"/>
      <c r="Y90" s="47"/>
      <c r="Z90" s="47"/>
      <c r="AA90" s="47"/>
      <c r="BY90" s="16"/>
      <c r="BZ90" s="36"/>
      <c r="CA90" s="36"/>
      <c r="CB90" s="36"/>
      <c r="CC90" s="36"/>
      <c r="CD90" s="36"/>
      <c r="CE90" s="16"/>
      <c r="CO90" s="16"/>
      <c r="CP90" s="16"/>
      <c r="CQ90" s="16"/>
      <c r="CR90" s="16"/>
      <c r="CS90" s="16"/>
      <c r="CZ90" s="16"/>
    </row>
    <row r="91" spans="7:109" ht="15" customHeight="1" x14ac:dyDescent="0.2">
      <c r="G91" s="190"/>
      <c r="H91" s="190"/>
      <c r="I91" s="190"/>
      <c r="J91" s="190"/>
      <c r="K91" s="190"/>
      <c r="W91" s="47"/>
      <c r="X91" s="47"/>
      <c r="Y91" s="47"/>
      <c r="Z91" s="47"/>
      <c r="AA91" s="47"/>
      <c r="AB91" s="16"/>
      <c r="BY91" s="16"/>
      <c r="BZ91" s="36"/>
      <c r="CA91" s="36"/>
      <c r="CB91" s="36"/>
      <c r="CC91" s="36"/>
      <c r="CD91" s="36"/>
      <c r="CE91" s="16"/>
      <c r="CF91" s="16"/>
      <c r="CG91" s="106"/>
      <c r="CH91" s="16"/>
      <c r="CI91" s="16"/>
      <c r="CJ91" s="16"/>
      <c r="CK91" s="16"/>
      <c r="CL91" s="16"/>
      <c r="CM91" s="16"/>
      <c r="CN91" s="16"/>
      <c r="CO91" s="16"/>
      <c r="CP91" s="16"/>
      <c r="CQ91" s="16"/>
      <c r="CR91" s="16"/>
      <c r="CS91" s="16"/>
      <c r="CT91" s="16"/>
      <c r="CU91" s="16"/>
      <c r="CV91" s="16"/>
      <c r="CW91" s="106"/>
      <c r="CX91" s="106"/>
      <c r="CY91" s="106"/>
      <c r="CZ91" s="16"/>
      <c r="DA91" s="16"/>
      <c r="DB91" s="16"/>
      <c r="DC91" s="16"/>
      <c r="DD91" s="16"/>
      <c r="DE91" s="16"/>
    </row>
    <row r="92" spans="7:109" ht="15" customHeight="1" x14ac:dyDescent="0.2">
      <c r="G92" s="190"/>
      <c r="H92" s="190"/>
      <c r="I92" s="190"/>
      <c r="J92" s="190"/>
      <c r="K92" s="190"/>
      <c r="W92" s="47"/>
      <c r="X92" s="47"/>
      <c r="Y92" s="47"/>
      <c r="Z92" s="47"/>
      <c r="AA92" s="47"/>
      <c r="AB92" s="16"/>
      <c r="BY92" s="16"/>
      <c r="BZ92" s="36"/>
      <c r="CA92" s="36"/>
      <c r="CB92" s="36"/>
      <c r="CC92" s="36"/>
      <c r="CD92" s="36"/>
      <c r="CE92" s="16"/>
      <c r="CF92" s="16"/>
      <c r="CG92" s="106"/>
      <c r="CH92" s="16"/>
      <c r="CI92" s="16"/>
      <c r="CJ92" s="16"/>
      <c r="CK92" s="16"/>
      <c r="CL92" s="16"/>
      <c r="CM92" s="16"/>
      <c r="CN92" s="16"/>
      <c r="CO92" s="16"/>
      <c r="CP92" s="16"/>
      <c r="CQ92" s="16"/>
      <c r="CR92" s="16"/>
      <c r="CS92" s="16"/>
      <c r="CT92" s="16"/>
      <c r="CU92" s="16"/>
      <c r="CV92" s="16"/>
      <c r="CW92" s="106"/>
      <c r="CX92" s="106"/>
      <c r="CY92" s="106"/>
      <c r="CZ92" s="16"/>
      <c r="DA92" s="16"/>
      <c r="DB92" s="16"/>
      <c r="DC92" s="16"/>
      <c r="DD92" s="16"/>
      <c r="DE92" s="16"/>
    </row>
    <row r="93" spans="7:109" ht="15" customHeight="1" x14ac:dyDescent="0.2">
      <c r="G93" s="190"/>
      <c r="H93" s="190"/>
      <c r="I93" s="190"/>
      <c r="J93" s="190"/>
      <c r="K93" s="190"/>
      <c r="O93" s="1"/>
      <c r="W93" s="47"/>
      <c r="X93" s="47"/>
      <c r="Y93" s="47"/>
      <c r="Z93" s="47"/>
      <c r="AA93" s="47"/>
      <c r="AB93" s="16"/>
      <c r="BY93" s="16"/>
      <c r="BZ93" s="16"/>
      <c r="CA93" s="127"/>
      <c r="CB93" s="126"/>
      <c r="CC93" s="128"/>
      <c r="CD93" s="128"/>
      <c r="CE93" s="16"/>
      <c r="CF93" s="16"/>
      <c r="CG93" s="106"/>
      <c r="CH93" s="16"/>
      <c r="CI93" s="16"/>
      <c r="CJ93" s="16"/>
      <c r="CK93" s="16"/>
      <c r="CL93" s="16"/>
      <c r="CM93" s="16"/>
      <c r="CN93" s="16"/>
      <c r="CO93" s="16"/>
      <c r="CP93" s="16"/>
      <c r="CQ93" s="16"/>
      <c r="CR93" s="16"/>
      <c r="CS93" s="16"/>
      <c r="CT93" s="16"/>
      <c r="CU93" s="16"/>
      <c r="CV93" s="16"/>
      <c r="CW93" s="106"/>
      <c r="CX93" s="106"/>
      <c r="CY93" s="106"/>
      <c r="CZ93" s="16"/>
      <c r="DA93" s="16"/>
      <c r="DB93" s="16"/>
      <c r="DC93" s="16"/>
      <c r="DD93" s="16"/>
      <c r="DE93" s="16"/>
    </row>
    <row r="94" spans="7:109" ht="15" customHeight="1" x14ac:dyDescent="0.2">
      <c r="G94" s="190"/>
      <c r="H94" s="190"/>
      <c r="I94" s="190"/>
      <c r="J94" s="190"/>
      <c r="K94" s="190"/>
      <c r="O94" s="1"/>
      <c r="T94" s="17"/>
      <c r="U94" s="17"/>
      <c r="V94" s="17"/>
      <c r="W94" s="47"/>
      <c r="X94" s="47"/>
      <c r="Y94" s="47"/>
      <c r="Z94" s="47"/>
      <c r="AA94" s="47"/>
      <c r="AB94" s="16"/>
      <c r="BY94" s="16"/>
      <c r="BZ94" s="16"/>
      <c r="CA94" s="127"/>
      <c r="CB94" s="126"/>
      <c r="CC94" s="128"/>
      <c r="CD94" s="128"/>
      <c r="CE94" s="16"/>
      <c r="CF94" s="16"/>
      <c r="CG94" s="106"/>
      <c r="CH94" s="16"/>
      <c r="CI94" s="16"/>
      <c r="CJ94" s="16"/>
      <c r="CK94" s="16"/>
      <c r="CL94" s="16"/>
      <c r="CM94" s="16"/>
      <c r="CN94" s="16"/>
      <c r="CO94" s="16"/>
      <c r="CP94" s="16"/>
      <c r="CQ94" s="16"/>
      <c r="CR94" s="16"/>
      <c r="CS94" s="16"/>
      <c r="CT94" s="16"/>
      <c r="CU94" s="16"/>
      <c r="CV94" s="16"/>
      <c r="CW94" s="106"/>
      <c r="CX94" s="106"/>
      <c r="CY94" s="106"/>
      <c r="CZ94" s="16"/>
      <c r="DA94" s="16"/>
      <c r="DB94" s="16"/>
      <c r="DC94" s="16"/>
      <c r="DD94" s="16"/>
      <c r="DE94" s="16"/>
    </row>
    <row r="95" spans="7:109" ht="15" customHeight="1" x14ac:dyDescent="0.2">
      <c r="G95" s="190"/>
      <c r="H95" s="190"/>
      <c r="I95" s="190"/>
      <c r="J95" s="190"/>
      <c r="K95" s="190"/>
      <c r="O95" s="1"/>
      <c r="P95" s="1"/>
      <c r="Q95" s="1"/>
      <c r="R95" s="1"/>
      <c r="W95" s="47"/>
      <c r="X95" s="47"/>
      <c r="Y95" s="47"/>
      <c r="Z95" s="47"/>
      <c r="AA95" s="47"/>
      <c r="AB95" s="16"/>
      <c r="BY95" s="16"/>
      <c r="BZ95" s="16"/>
      <c r="CA95" s="127"/>
      <c r="CB95" s="126"/>
      <c r="CC95" s="128"/>
      <c r="CD95" s="128"/>
      <c r="CE95" s="16"/>
      <c r="CF95" s="16"/>
      <c r="CG95" s="106"/>
      <c r="CH95" s="16"/>
      <c r="CI95" s="16"/>
      <c r="CJ95" s="16"/>
      <c r="CK95" s="16"/>
      <c r="CL95" s="16"/>
      <c r="CM95" s="16"/>
      <c r="CN95" s="16"/>
      <c r="CO95" s="16"/>
      <c r="CP95" s="16"/>
      <c r="CQ95" s="16"/>
      <c r="CR95" s="16"/>
      <c r="CS95" s="16"/>
      <c r="CT95" s="16"/>
      <c r="CU95" s="16"/>
      <c r="CV95" s="16"/>
      <c r="CW95" s="106"/>
      <c r="CX95" s="106"/>
      <c r="CY95" s="106"/>
      <c r="CZ95" s="16"/>
      <c r="DA95" s="16"/>
      <c r="DB95" s="16"/>
      <c r="DC95" s="16"/>
      <c r="DD95" s="16"/>
      <c r="DE95" s="16"/>
    </row>
    <row r="96" spans="7:109" ht="15" customHeight="1" x14ac:dyDescent="0.2">
      <c r="G96" s="190"/>
      <c r="H96" s="190"/>
      <c r="I96" s="190"/>
      <c r="J96" s="190"/>
      <c r="K96" s="190"/>
      <c r="O96" s="1"/>
      <c r="P96" s="1"/>
      <c r="Q96" s="1"/>
      <c r="R96" s="1"/>
      <c r="W96" s="47"/>
      <c r="X96" s="47"/>
      <c r="Y96" s="47"/>
      <c r="Z96" s="47"/>
      <c r="AA96" s="47"/>
      <c r="BY96" s="16"/>
      <c r="BZ96" s="16"/>
      <c r="CA96" s="127"/>
      <c r="CB96" s="126"/>
      <c r="CC96" s="128"/>
      <c r="CD96" s="128"/>
      <c r="CE96" s="16"/>
      <c r="CF96" s="16"/>
      <c r="CG96" s="106"/>
      <c r="CH96" s="16"/>
      <c r="CI96" s="16"/>
      <c r="CJ96" s="16"/>
      <c r="CK96" s="16"/>
      <c r="CL96" s="16"/>
      <c r="CM96" s="16"/>
      <c r="CN96" s="16"/>
      <c r="CO96" s="16"/>
      <c r="CP96" s="16"/>
      <c r="CQ96" s="16"/>
      <c r="CR96" s="16"/>
      <c r="CS96" s="16"/>
      <c r="CT96" s="16"/>
      <c r="CU96" s="16"/>
      <c r="CV96" s="16"/>
      <c r="CW96" s="106"/>
      <c r="CX96" s="106"/>
      <c r="CY96" s="106"/>
      <c r="CZ96" s="16"/>
      <c r="DA96" s="16"/>
      <c r="DB96" s="16"/>
      <c r="DC96" s="16"/>
      <c r="DD96" s="16"/>
      <c r="DE96" s="16"/>
    </row>
    <row r="97" spans="7:109" ht="15" customHeight="1" x14ac:dyDescent="0.2">
      <c r="G97" s="190"/>
      <c r="H97" s="190"/>
      <c r="I97" s="190"/>
      <c r="J97" s="190"/>
      <c r="K97" s="190"/>
      <c r="O97" s="1"/>
      <c r="P97" s="1"/>
      <c r="Q97" s="1"/>
      <c r="R97" s="1"/>
      <c r="S97" s="47"/>
      <c r="CA97" s="127"/>
      <c r="CB97" s="126"/>
      <c r="CC97" s="128"/>
      <c r="CD97" s="128"/>
      <c r="CF97" s="16"/>
      <c r="CG97" s="106"/>
      <c r="CH97" s="16"/>
      <c r="CI97" s="16"/>
      <c r="CJ97" s="16"/>
      <c r="CK97" s="16"/>
      <c r="CL97" s="16"/>
      <c r="CM97" s="16"/>
      <c r="CN97" s="16"/>
      <c r="CO97" s="16"/>
      <c r="CP97" s="16"/>
      <c r="CQ97" s="16"/>
      <c r="CR97" s="16"/>
      <c r="CS97" s="16"/>
      <c r="CT97" s="16"/>
      <c r="CU97" s="16"/>
      <c r="CV97" s="16"/>
      <c r="CW97" s="106"/>
      <c r="CX97" s="106"/>
      <c r="CY97" s="106"/>
      <c r="CZ97" s="16"/>
      <c r="DA97" s="16"/>
      <c r="DB97" s="16"/>
      <c r="DC97" s="16"/>
      <c r="DD97" s="16"/>
      <c r="DE97" s="16"/>
    </row>
    <row r="98" spans="7:109" ht="15" customHeight="1" x14ac:dyDescent="0.2">
      <c r="G98" s="190"/>
      <c r="H98" s="190"/>
      <c r="I98" s="190"/>
      <c r="J98" s="190"/>
      <c r="K98" s="190"/>
      <c r="O98" s="1"/>
      <c r="P98" s="1"/>
      <c r="Q98" s="1"/>
      <c r="R98" s="1"/>
      <c r="S98" s="47"/>
      <c r="CA98" s="127"/>
      <c r="CB98" s="126"/>
      <c r="CC98" s="128"/>
      <c r="CD98" s="128"/>
    </row>
    <row r="99" spans="7:109" ht="15" customHeight="1" x14ac:dyDescent="0.2">
      <c r="G99" s="190"/>
      <c r="H99" s="190"/>
      <c r="I99" s="190"/>
      <c r="J99" s="190"/>
      <c r="K99" s="190"/>
      <c r="O99" s="1"/>
      <c r="P99" s="1"/>
      <c r="Q99" s="1"/>
      <c r="R99" s="1"/>
      <c r="S99" s="47"/>
      <c r="CA99" s="127"/>
      <c r="CB99" s="126"/>
      <c r="CC99" s="128"/>
      <c r="CD99" s="128"/>
    </row>
    <row r="100" spans="7:109" ht="15" customHeight="1" x14ac:dyDescent="0.2">
      <c r="G100" s="190"/>
      <c r="H100" s="190"/>
      <c r="I100" s="190"/>
      <c r="J100" s="190"/>
      <c r="K100" s="190"/>
      <c r="O100" s="1"/>
      <c r="P100" s="1"/>
      <c r="Q100" s="1"/>
      <c r="R100" s="1"/>
      <c r="S100" s="47"/>
      <c r="CA100" s="127"/>
      <c r="CB100" s="126"/>
      <c r="CC100" s="128"/>
      <c r="CD100" s="128"/>
    </row>
    <row r="101" spans="7:109" ht="15" customHeight="1" x14ac:dyDescent="0.2">
      <c r="G101" s="190"/>
      <c r="H101" s="190"/>
      <c r="I101" s="190"/>
      <c r="J101" s="190"/>
      <c r="K101" s="190"/>
      <c r="O101" s="1"/>
      <c r="P101" s="1"/>
      <c r="Q101" s="1"/>
      <c r="R101" s="1"/>
      <c r="S101" s="47"/>
      <c r="CA101" s="127"/>
      <c r="CB101" s="126"/>
      <c r="CC101" s="128"/>
      <c r="CD101" s="128"/>
    </row>
    <row r="102" spans="7:109" ht="15" customHeight="1" x14ac:dyDescent="0.2">
      <c r="G102" s="190"/>
      <c r="H102" s="190"/>
      <c r="I102" s="190"/>
      <c r="J102" s="190"/>
      <c r="K102" s="190"/>
      <c r="O102" s="1"/>
      <c r="P102" s="1"/>
      <c r="Q102" s="1"/>
      <c r="R102" s="1"/>
      <c r="S102" s="47"/>
      <c r="T102" s="47"/>
      <c r="U102" s="47"/>
      <c r="V102" s="47"/>
      <c r="CA102" s="127"/>
      <c r="CB102" s="126"/>
      <c r="CC102" s="128"/>
      <c r="CD102" s="128"/>
    </row>
    <row r="103" spans="7:109" ht="15" customHeight="1" x14ac:dyDescent="0.2">
      <c r="G103" s="190"/>
      <c r="H103" s="190"/>
      <c r="I103" s="190"/>
      <c r="J103" s="190"/>
      <c r="K103" s="190"/>
      <c r="O103" s="1"/>
      <c r="P103" s="1"/>
      <c r="Q103" s="1"/>
      <c r="R103" s="1"/>
      <c r="S103" s="47"/>
      <c r="T103" s="47"/>
      <c r="U103" s="47"/>
      <c r="V103" s="47"/>
      <c r="CA103" s="127"/>
      <c r="CB103" s="126"/>
      <c r="CC103" s="128"/>
      <c r="CD103" s="128"/>
    </row>
    <row r="104" spans="7:109" ht="15" customHeight="1" x14ac:dyDescent="0.2">
      <c r="G104" s="190"/>
      <c r="H104" s="190"/>
      <c r="I104" s="190"/>
      <c r="J104" s="190"/>
      <c r="K104" s="190"/>
      <c r="O104" s="1"/>
      <c r="P104" s="1"/>
      <c r="Q104" s="1"/>
      <c r="R104" s="1"/>
      <c r="S104" s="47"/>
      <c r="T104" s="47"/>
      <c r="U104" s="47"/>
      <c r="V104" s="47"/>
      <c r="CA104" s="127"/>
      <c r="CB104" s="126"/>
      <c r="CC104" s="128"/>
      <c r="CD104" s="128"/>
    </row>
    <row r="105" spans="7:109" ht="15" customHeight="1" x14ac:dyDescent="0.2">
      <c r="G105" s="190"/>
      <c r="H105" s="190"/>
      <c r="I105" s="190"/>
      <c r="J105" s="190"/>
      <c r="K105" s="190"/>
      <c r="O105" s="1"/>
      <c r="P105" s="1"/>
      <c r="Q105" s="1"/>
      <c r="R105" s="1"/>
      <c r="S105" s="47"/>
      <c r="T105" s="47"/>
      <c r="U105" s="47"/>
      <c r="V105" s="47"/>
      <c r="CA105" s="127"/>
      <c r="CB105" s="126"/>
      <c r="CC105" s="128"/>
      <c r="CD105" s="128"/>
    </row>
    <row r="106" spans="7:109" ht="15" customHeight="1" x14ac:dyDescent="0.2">
      <c r="G106" s="190"/>
      <c r="H106" s="190"/>
      <c r="I106" s="190"/>
      <c r="J106" s="190"/>
      <c r="K106" s="190"/>
      <c r="O106" s="1"/>
      <c r="P106" s="1"/>
      <c r="Q106" s="1"/>
      <c r="R106" s="1"/>
      <c r="S106" s="47"/>
      <c r="T106" s="47"/>
      <c r="U106" s="47"/>
      <c r="V106" s="47"/>
      <c r="CA106" s="127"/>
      <c r="CB106" s="126"/>
      <c r="CC106" s="128"/>
      <c r="CD106" s="128"/>
    </row>
    <row r="107" spans="7:109" ht="15" customHeight="1" x14ac:dyDescent="0.2">
      <c r="G107" s="190"/>
      <c r="H107" s="190"/>
      <c r="I107" s="190"/>
      <c r="J107" s="190"/>
      <c r="K107" s="190"/>
      <c r="O107" s="103"/>
      <c r="P107" s="1"/>
      <c r="Q107" s="1"/>
      <c r="R107" s="1"/>
      <c r="S107" s="47"/>
      <c r="T107" s="47"/>
      <c r="U107" s="47"/>
      <c r="V107" s="47"/>
      <c r="CA107" s="127"/>
      <c r="CB107" s="126"/>
      <c r="CC107" s="128"/>
      <c r="CD107" s="128"/>
    </row>
    <row r="108" spans="7:109" ht="12.75" customHeight="1" x14ac:dyDescent="0.2">
      <c r="G108" s="190"/>
      <c r="H108" s="190"/>
      <c r="I108" s="190"/>
      <c r="J108" s="190"/>
      <c r="K108" s="190"/>
      <c r="O108" s="103"/>
      <c r="P108" s="1"/>
      <c r="Q108" s="1"/>
      <c r="R108" s="1"/>
      <c r="S108" s="47"/>
      <c r="T108" s="47"/>
      <c r="U108" s="47"/>
      <c r="V108" s="47"/>
      <c r="CA108" s="127"/>
      <c r="CB108" s="126"/>
      <c r="CC108" s="128"/>
      <c r="CD108" s="128"/>
    </row>
    <row r="109" spans="7:109" ht="12.75" customHeight="1" x14ac:dyDescent="0.2">
      <c r="G109" s="190"/>
      <c r="H109" s="190"/>
      <c r="I109" s="190"/>
      <c r="J109" s="190"/>
      <c r="K109" s="190"/>
      <c r="O109" s="103"/>
      <c r="P109" s="1"/>
      <c r="Q109" s="1"/>
      <c r="R109" s="1"/>
      <c r="T109" s="47"/>
      <c r="U109" s="47"/>
      <c r="V109" s="47"/>
      <c r="CA109" s="127"/>
      <c r="CB109" s="126"/>
      <c r="CC109" s="128"/>
      <c r="CD109" s="128"/>
    </row>
    <row r="110" spans="7:109" ht="12.75" customHeight="1" x14ac:dyDescent="0.2">
      <c r="G110" s="190"/>
      <c r="H110" s="190"/>
      <c r="I110" s="190"/>
      <c r="J110" s="190"/>
      <c r="K110" s="190"/>
      <c r="O110" s="1"/>
      <c r="P110" s="1"/>
      <c r="Q110" s="1"/>
      <c r="R110" s="1"/>
      <c r="T110" s="47"/>
      <c r="U110" s="47"/>
      <c r="V110" s="47"/>
      <c r="CA110" s="127"/>
      <c r="CB110" s="126"/>
      <c r="CC110" s="128"/>
      <c r="CD110" s="128"/>
    </row>
    <row r="111" spans="7:109" ht="12.75" customHeight="1" x14ac:dyDescent="0.2">
      <c r="G111" s="190"/>
      <c r="H111" s="190"/>
      <c r="I111" s="190"/>
      <c r="J111" s="190"/>
      <c r="K111" s="190"/>
      <c r="O111" s="1"/>
      <c r="P111" s="1"/>
      <c r="Q111" s="1"/>
      <c r="R111" s="1"/>
      <c r="T111" s="47"/>
      <c r="U111" s="47"/>
      <c r="V111" s="47"/>
    </row>
    <row r="112" spans="7:109" ht="12.75" customHeight="1" x14ac:dyDescent="0.2">
      <c r="G112" s="190"/>
      <c r="H112" s="190"/>
      <c r="I112" s="190"/>
      <c r="J112" s="190"/>
      <c r="K112" s="190"/>
      <c r="O112" s="1"/>
      <c r="P112" s="1"/>
      <c r="Q112" s="1"/>
      <c r="R112" s="1"/>
      <c r="T112" s="47"/>
      <c r="U112" s="47"/>
      <c r="V112" s="47"/>
    </row>
    <row r="113" spans="7:87" ht="12.75" customHeight="1" x14ac:dyDescent="0.2">
      <c r="G113" s="190"/>
      <c r="H113" s="190"/>
      <c r="I113" s="190"/>
      <c r="J113" s="190"/>
      <c r="K113" s="190"/>
      <c r="O113" s="1"/>
      <c r="P113" s="1"/>
      <c r="Q113" s="1"/>
      <c r="R113" s="1"/>
      <c r="T113" s="47"/>
      <c r="U113" s="47"/>
      <c r="V113" s="47"/>
    </row>
    <row r="114" spans="7:87" ht="12.75" customHeight="1" x14ac:dyDescent="0.2">
      <c r="G114" s="190"/>
      <c r="H114" s="190"/>
      <c r="I114" s="190"/>
      <c r="J114" s="190"/>
      <c r="K114" s="190"/>
      <c r="O114" s="1"/>
      <c r="P114" s="1"/>
      <c r="Q114" s="1"/>
      <c r="R114" s="1"/>
    </row>
    <row r="115" spans="7:87" ht="12.75" customHeight="1" x14ac:dyDescent="0.2">
      <c r="G115" s="190"/>
      <c r="H115" s="190"/>
      <c r="I115" s="190"/>
      <c r="J115" s="190"/>
      <c r="K115" s="190"/>
      <c r="O115" s="1"/>
      <c r="P115" s="1"/>
      <c r="Q115" s="1"/>
      <c r="R115" s="1"/>
    </row>
    <row r="116" spans="7:87" ht="12.75" customHeight="1" x14ac:dyDescent="0.2">
      <c r="G116" s="190"/>
      <c r="H116" s="190"/>
      <c r="I116" s="190"/>
      <c r="J116" s="190"/>
      <c r="K116" s="190"/>
      <c r="O116" s="1"/>
      <c r="P116" s="1"/>
      <c r="Q116" s="1"/>
      <c r="R116" s="1"/>
      <c r="BY116" s="60"/>
      <c r="BZ116" s="60"/>
      <c r="CA116" s="60"/>
      <c r="CB116" s="60"/>
      <c r="CC116" s="60"/>
      <c r="CD116" s="60"/>
      <c r="CE116" s="60"/>
    </row>
    <row r="117" spans="7:87" ht="12.75" customHeight="1" x14ac:dyDescent="0.2">
      <c r="G117" s="190"/>
      <c r="H117" s="190"/>
      <c r="I117" s="190"/>
      <c r="J117" s="190"/>
      <c r="K117" s="190"/>
      <c r="O117" s="1"/>
      <c r="P117" s="1"/>
      <c r="Q117" s="1"/>
      <c r="R117" s="1"/>
      <c r="BY117" s="72"/>
      <c r="BZ117" s="50"/>
      <c r="CA117" s="131"/>
      <c r="CB117" s="131"/>
      <c r="CC117" s="131"/>
      <c r="CD117" s="131"/>
      <c r="CE117" s="131"/>
      <c r="CF117" s="60"/>
      <c r="CG117" s="60"/>
      <c r="CH117" s="60"/>
      <c r="CI117" s="60"/>
    </row>
    <row r="118" spans="7:87" ht="12.75" customHeight="1" x14ac:dyDescent="0.2">
      <c r="G118" s="190"/>
      <c r="H118" s="1"/>
      <c r="I118" s="1"/>
      <c r="J118" s="1"/>
      <c r="K118" s="26"/>
      <c r="O118" s="1"/>
      <c r="P118" s="1"/>
      <c r="Q118" s="1"/>
      <c r="R118" s="1"/>
      <c r="BZ118" s="11"/>
      <c r="CF118" s="131"/>
    </row>
    <row r="119" spans="7:87" ht="12.75" customHeight="1" x14ac:dyDescent="0.2">
      <c r="G119" s="190"/>
      <c r="H119" s="1"/>
      <c r="I119" s="1"/>
      <c r="J119" s="1"/>
      <c r="K119" s="1"/>
      <c r="O119" s="1"/>
      <c r="P119" s="1"/>
      <c r="Q119" s="1"/>
      <c r="R119" s="1"/>
      <c r="BZ119" s="11"/>
    </row>
    <row r="120" spans="7:87" ht="12.75" customHeight="1" x14ac:dyDescent="0.2">
      <c r="G120" s="190"/>
      <c r="H120" s="1"/>
      <c r="I120" s="1"/>
      <c r="J120" s="1"/>
      <c r="K120" s="1"/>
      <c r="O120" s="1"/>
      <c r="P120" s="1"/>
      <c r="Q120" s="1"/>
      <c r="R120" s="1"/>
      <c r="BZ120" s="11"/>
      <c r="CI120" s="17"/>
    </row>
    <row r="121" spans="7:87" ht="12.75" customHeight="1" x14ac:dyDescent="0.2">
      <c r="G121" s="190"/>
      <c r="H121" s="1"/>
      <c r="I121" s="1"/>
      <c r="J121" s="1"/>
      <c r="K121" s="1"/>
      <c r="O121" s="1"/>
      <c r="P121" s="1"/>
      <c r="Q121" s="1"/>
      <c r="R121" s="1"/>
      <c r="BZ121" s="11"/>
    </row>
    <row r="122" spans="7:87" ht="12.75" customHeight="1" x14ac:dyDescent="0.2">
      <c r="G122" s="190"/>
      <c r="H122" s="1"/>
      <c r="I122" s="1"/>
      <c r="J122" s="1"/>
      <c r="K122" s="1"/>
      <c r="O122" s="1"/>
      <c r="P122" s="1"/>
      <c r="Q122" s="1"/>
      <c r="R122" s="1"/>
      <c r="BZ122" s="11"/>
    </row>
    <row r="123" spans="7:87" ht="12.75" customHeight="1" x14ac:dyDescent="0.2">
      <c r="G123" s="190"/>
      <c r="H123" s="1"/>
      <c r="I123" s="1"/>
      <c r="J123" s="1"/>
      <c r="K123" s="1"/>
      <c r="O123" s="1"/>
      <c r="P123" s="1"/>
      <c r="Q123" s="1"/>
      <c r="R123" s="1"/>
      <c r="BZ123" s="11"/>
    </row>
    <row r="124" spans="7:87" ht="12.75" customHeight="1" x14ac:dyDescent="0.2">
      <c r="G124" s="190"/>
      <c r="H124" s="1"/>
      <c r="I124" s="1"/>
      <c r="J124" s="1"/>
      <c r="K124" s="1"/>
      <c r="O124" s="1"/>
      <c r="P124" s="1"/>
      <c r="Q124" s="1"/>
      <c r="R124" s="1"/>
    </row>
    <row r="125" spans="7:87" ht="12.75" customHeight="1" x14ac:dyDescent="0.2">
      <c r="G125" s="1"/>
      <c r="H125" s="1"/>
      <c r="I125" s="1"/>
      <c r="J125" s="1"/>
      <c r="K125" s="1"/>
      <c r="O125" s="1"/>
      <c r="P125" s="1"/>
      <c r="Q125" s="1"/>
      <c r="R125" s="1"/>
    </row>
    <row r="126" spans="7:87" ht="12.75" customHeight="1" x14ac:dyDescent="0.2">
      <c r="G126" s="1"/>
      <c r="H126" s="1"/>
      <c r="I126" s="1"/>
      <c r="J126" s="1"/>
      <c r="K126" s="1"/>
      <c r="O126" s="1"/>
      <c r="P126" s="1"/>
      <c r="Q126" s="1"/>
      <c r="R126" s="1"/>
    </row>
    <row r="127" spans="7:87" ht="12.75" customHeight="1" x14ac:dyDescent="0.2">
      <c r="G127" s="1"/>
      <c r="H127" s="1"/>
      <c r="I127" s="1"/>
      <c r="J127" s="1"/>
      <c r="K127" s="1"/>
      <c r="O127" s="1"/>
      <c r="P127" s="1"/>
      <c r="Q127" s="1"/>
      <c r="R127" s="1"/>
    </row>
    <row r="128" spans="7:87" ht="12.75" customHeight="1" x14ac:dyDescent="0.2">
      <c r="G128" s="1"/>
      <c r="H128" s="1"/>
      <c r="I128" s="1"/>
      <c r="J128" s="1"/>
      <c r="K128" s="1"/>
      <c r="O128" s="1"/>
      <c r="P128" s="1"/>
      <c r="Q128" s="1"/>
      <c r="R128" s="1"/>
    </row>
    <row r="129" spans="8:18" ht="12.75" customHeight="1" x14ac:dyDescent="0.2">
      <c r="H129" s="1"/>
      <c r="I129" s="1"/>
      <c r="J129" s="1"/>
      <c r="K129" s="1"/>
      <c r="O129" s="1"/>
      <c r="P129" s="1"/>
      <c r="Q129" s="1"/>
      <c r="R129" s="1"/>
    </row>
    <row r="130" spans="8:18" ht="12.75" customHeight="1" x14ac:dyDescent="0.2">
      <c r="H130" s="1"/>
      <c r="I130" s="1"/>
      <c r="J130" s="1"/>
      <c r="K130" s="1"/>
      <c r="O130" s="1"/>
      <c r="P130" s="1"/>
      <c r="Q130" s="1"/>
      <c r="R130" s="1"/>
    </row>
    <row r="131" spans="8:18" ht="12.75" customHeight="1" x14ac:dyDescent="0.2">
      <c r="H131" s="1"/>
      <c r="I131" s="1"/>
      <c r="J131" s="1"/>
      <c r="K131" s="1"/>
      <c r="O131" s="1"/>
      <c r="P131" s="1"/>
      <c r="Q131" s="1"/>
      <c r="R131" s="1"/>
    </row>
    <row r="132" spans="8:18" ht="12.75" customHeight="1" x14ac:dyDescent="0.2">
      <c r="H132" s="1"/>
      <c r="I132" s="1"/>
      <c r="J132" s="1"/>
      <c r="K132" s="1"/>
      <c r="O132" s="1"/>
      <c r="P132" s="1"/>
      <c r="Q132" s="1"/>
      <c r="R132" s="1"/>
    </row>
    <row r="133" spans="8:18" ht="12.75" customHeight="1" x14ac:dyDescent="0.2">
      <c r="H133" s="1"/>
      <c r="I133" s="1"/>
      <c r="J133" s="1"/>
      <c r="K133" s="1"/>
      <c r="O133" s="1"/>
      <c r="P133" s="1"/>
      <c r="Q133" s="1"/>
      <c r="R133" s="1"/>
    </row>
    <row r="134" spans="8:18" ht="12.75" customHeight="1" x14ac:dyDescent="0.2">
      <c r="H134" s="1"/>
      <c r="I134" s="1"/>
      <c r="J134" s="1"/>
      <c r="K134" s="1"/>
      <c r="O134" s="1"/>
      <c r="P134" s="1"/>
      <c r="Q134" s="1"/>
      <c r="R134" s="1"/>
    </row>
    <row r="135" spans="8:18" ht="12.75" customHeight="1" x14ac:dyDescent="0.2">
      <c r="H135" s="1"/>
      <c r="I135" s="1"/>
      <c r="J135" s="1"/>
      <c r="K135" s="1"/>
      <c r="O135" s="1"/>
      <c r="P135" s="1"/>
      <c r="Q135" s="1"/>
      <c r="R135" s="1"/>
    </row>
    <row r="136" spans="8:18" ht="12.75" customHeight="1" x14ac:dyDescent="0.2">
      <c r="H136" s="1"/>
      <c r="I136" s="1"/>
      <c r="J136" s="1"/>
      <c r="K136" s="1"/>
      <c r="O136" s="1"/>
      <c r="P136" s="1"/>
      <c r="Q136" s="1"/>
      <c r="R136" s="1"/>
    </row>
    <row r="137" spans="8:18" ht="12.75" customHeight="1" x14ac:dyDescent="0.2">
      <c r="H137" s="1"/>
      <c r="I137" s="1"/>
      <c r="J137" s="1"/>
      <c r="K137" s="1"/>
      <c r="O137" s="1"/>
      <c r="P137" s="1"/>
      <c r="Q137" s="1"/>
      <c r="R137" s="1"/>
    </row>
    <row r="138" spans="8:18" ht="12.75" customHeight="1" x14ac:dyDescent="0.2">
      <c r="H138" s="1"/>
      <c r="I138" s="1"/>
      <c r="J138" s="1"/>
      <c r="K138" s="1"/>
      <c r="O138" s="1"/>
      <c r="P138" s="1"/>
      <c r="Q138" s="1"/>
      <c r="R138" s="1"/>
    </row>
    <row r="139" spans="8:18" ht="12.75" customHeight="1" x14ac:dyDescent="0.2">
      <c r="H139" s="1"/>
      <c r="I139" s="1"/>
      <c r="J139" s="1"/>
      <c r="K139" s="1"/>
      <c r="O139" s="1"/>
      <c r="P139" s="1"/>
      <c r="Q139" s="1"/>
      <c r="R139" s="1"/>
    </row>
    <row r="140" spans="8:18" ht="12.75" customHeight="1" x14ac:dyDescent="0.2">
      <c r="H140" s="1"/>
      <c r="I140" s="1"/>
      <c r="J140" s="1"/>
      <c r="K140" s="1"/>
      <c r="O140" s="1"/>
      <c r="P140" s="1"/>
      <c r="Q140" s="1"/>
      <c r="R140" s="1"/>
    </row>
    <row r="141" spans="8:18" ht="12.75" customHeight="1" x14ac:dyDescent="0.2">
      <c r="H141" s="1"/>
      <c r="I141" s="1"/>
      <c r="J141" s="1"/>
      <c r="K141" s="1"/>
      <c r="O141" s="1"/>
      <c r="P141" s="1"/>
      <c r="Q141" s="1"/>
      <c r="R141" s="1"/>
    </row>
    <row r="142" spans="8:18" ht="12.75" customHeight="1" x14ac:dyDescent="0.2">
      <c r="H142" s="1"/>
      <c r="I142" s="1"/>
      <c r="J142" s="1"/>
      <c r="K142" s="1"/>
      <c r="O142" s="1"/>
      <c r="P142" s="1"/>
      <c r="Q142" s="1"/>
      <c r="R142" s="1"/>
    </row>
    <row r="143" spans="8:18" ht="12.75" customHeight="1" x14ac:dyDescent="0.2">
      <c r="H143" s="1"/>
      <c r="I143" s="1"/>
      <c r="J143" s="1"/>
      <c r="K143" s="1"/>
      <c r="O143" s="1"/>
      <c r="P143" s="1"/>
      <c r="Q143" s="1"/>
      <c r="R143" s="1"/>
    </row>
    <row r="144" spans="8:18" ht="12.75" customHeight="1" x14ac:dyDescent="0.2">
      <c r="H144" s="1"/>
      <c r="I144" s="1"/>
      <c r="J144" s="1"/>
      <c r="K144" s="1"/>
      <c r="O144" s="1"/>
      <c r="P144" s="1"/>
      <c r="Q144" s="1"/>
      <c r="R144" s="1"/>
    </row>
    <row r="145" spans="8:18" ht="12.75" customHeight="1" x14ac:dyDescent="0.2">
      <c r="H145" s="1"/>
      <c r="I145" s="1"/>
      <c r="J145" s="1"/>
      <c r="K145" s="1"/>
      <c r="O145" s="1"/>
      <c r="P145" s="1"/>
      <c r="Q145" s="1"/>
      <c r="R145" s="1"/>
    </row>
    <row r="146" spans="8:18" ht="12.75" customHeight="1" x14ac:dyDescent="0.2">
      <c r="I146" s="1"/>
      <c r="J146" s="1"/>
      <c r="K146" s="1"/>
      <c r="O146" s="1"/>
      <c r="P146" s="1"/>
      <c r="Q146" s="1"/>
      <c r="R146" s="1"/>
    </row>
    <row r="147" spans="8:18" ht="12.75" customHeight="1" x14ac:dyDescent="0.2">
      <c r="O147" s="1"/>
      <c r="P147" s="1"/>
      <c r="Q147" s="1"/>
      <c r="R147" s="1"/>
    </row>
    <row r="148" spans="8:18" ht="12.75" customHeight="1" x14ac:dyDescent="0.2">
      <c r="O148" s="1"/>
      <c r="P148" s="1"/>
      <c r="Q148" s="1"/>
      <c r="R148" s="1"/>
    </row>
    <row r="149" spans="8:18" ht="12.75" customHeight="1" x14ac:dyDescent="0.2">
      <c r="O149" s="1"/>
      <c r="P149" s="1"/>
      <c r="Q149" s="1"/>
      <c r="R149" s="1"/>
    </row>
    <row r="150" spans="8:18" ht="12.75" customHeight="1" x14ac:dyDescent="0.2">
      <c r="O150" s="1"/>
      <c r="P150" s="1"/>
      <c r="Q150" s="1"/>
      <c r="R150" s="1"/>
    </row>
    <row r="151" spans="8:18" ht="12.75" customHeight="1" x14ac:dyDescent="0.2">
      <c r="O151" s="1"/>
      <c r="P151" s="1"/>
      <c r="Q151" s="1"/>
      <c r="R151" s="1"/>
    </row>
    <row r="152" spans="8:18" ht="12.75" customHeight="1" x14ac:dyDescent="0.2">
      <c r="O152" s="1"/>
      <c r="P152" s="1"/>
      <c r="Q152" s="1"/>
      <c r="R152" s="1"/>
    </row>
    <row r="153" spans="8:18" ht="12.75" customHeight="1" x14ac:dyDescent="0.2">
      <c r="O153" s="1"/>
      <c r="P153" s="1"/>
      <c r="Q153" s="1"/>
      <c r="R153" s="1"/>
    </row>
    <row r="154" spans="8:18" ht="12.75" customHeight="1" x14ac:dyDescent="0.2">
      <c r="O154" s="1"/>
      <c r="P154" s="1"/>
      <c r="Q154" s="1"/>
      <c r="R154" s="1"/>
    </row>
    <row r="155" spans="8:18" ht="12.75" customHeight="1" x14ac:dyDescent="0.2">
      <c r="O155" s="1"/>
      <c r="P155" s="1"/>
      <c r="Q155" s="1"/>
      <c r="R155" s="1"/>
    </row>
    <row r="156" spans="8:18" ht="12.75" customHeight="1" x14ac:dyDescent="0.2">
      <c r="O156" s="1"/>
      <c r="P156" s="1"/>
      <c r="Q156" s="1"/>
      <c r="R156" s="1"/>
    </row>
    <row r="157" spans="8:18" ht="12.75" customHeight="1" x14ac:dyDescent="0.2">
      <c r="O157" s="1"/>
      <c r="P157" s="1"/>
      <c r="Q157" s="1"/>
      <c r="R157" s="1"/>
    </row>
    <row r="158" spans="8:18" ht="12.75" customHeight="1" x14ac:dyDescent="0.2">
      <c r="O158" s="1"/>
      <c r="P158" s="1"/>
      <c r="Q158" s="1"/>
      <c r="R158" s="1"/>
    </row>
    <row r="159" spans="8:18" ht="12.75" customHeight="1" x14ac:dyDescent="0.2">
      <c r="O159" s="1"/>
      <c r="P159" s="1"/>
      <c r="Q159" s="1"/>
      <c r="R159" s="1"/>
    </row>
    <row r="160" spans="8:18" ht="12.75" customHeight="1" x14ac:dyDescent="0.2">
      <c r="O160" s="1"/>
      <c r="P160" s="1"/>
      <c r="Q160" s="1"/>
      <c r="R160" s="1"/>
    </row>
    <row r="161" spans="7:18" ht="12.75" customHeight="1" x14ac:dyDescent="0.2">
      <c r="O161" s="1"/>
      <c r="P161" s="1"/>
      <c r="Q161" s="1"/>
      <c r="R161" s="1"/>
    </row>
    <row r="162" spans="7:18" ht="12.75" customHeight="1" x14ac:dyDescent="0.2">
      <c r="O162" s="1"/>
      <c r="P162" s="1"/>
      <c r="Q162" s="1"/>
      <c r="R162" s="1"/>
    </row>
    <row r="163" spans="7:18" ht="12.75" customHeight="1" x14ac:dyDescent="0.2">
      <c r="O163" s="1"/>
      <c r="P163" s="1"/>
      <c r="Q163" s="1"/>
      <c r="R163" s="1"/>
    </row>
    <row r="164" spans="7:18" ht="12.75" customHeight="1" x14ac:dyDescent="0.2">
      <c r="O164" s="1"/>
      <c r="P164" s="1"/>
      <c r="Q164" s="1"/>
      <c r="R164" s="1"/>
    </row>
    <row r="165" spans="7:18" ht="12.75" customHeight="1" x14ac:dyDescent="0.2">
      <c r="O165" s="1"/>
      <c r="P165" s="1"/>
      <c r="Q165" s="1"/>
      <c r="R165" s="1"/>
    </row>
    <row r="166" spans="7:18" ht="12.75" customHeight="1" x14ac:dyDescent="0.2">
      <c r="O166" s="1"/>
      <c r="P166" s="1"/>
      <c r="Q166" s="1"/>
      <c r="R166" s="1"/>
    </row>
    <row r="167" spans="7:18" ht="12.75" customHeight="1" x14ac:dyDescent="0.2">
      <c r="O167" s="1"/>
      <c r="P167" s="1"/>
      <c r="Q167" s="1"/>
      <c r="R167" s="1"/>
    </row>
    <row r="168" spans="7:18" ht="12.75" customHeight="1" x14ac:dyDescent="0.2">
      <c r="O168" s="1"/>
      <c r="P168" s="1"/>
      <c r="Q168" s="1"/>
      <c r="R168" s="1"/>
    </row>
    <row r="169" spans="7:18" ht="12.75" customHeight="1" x14ac:dyDescent="0.2">
      <c r="O169" s="1"/>
      <c r="P169" s="1"/>
      <c r="Q169" s="1"/>
      <c r="R169" s="1"/>
    </row>
    <row r="170" spans="7:18" ht="12.75" customHeight="1" x14ac:dyDescent="0.2">
      <c r="O170" s="1"/>
      <c r="P170" s="1"/>
      <c r="Q170" s="1"/>
      <c r="R170" s="1"/>
    </row>
    <row r="171" spans="7:18" ht="12.75" customHeight="1" x14ac:dyDescent="0.2">
      <c r="O171" s="1"/>
      <c r="P171" s="1"/>
      <c r="Q171" s="1"/>
      <c r="R171" s="1"/>
    </row>
    <row r="172" spans="7:18" ht="12.75" customHeight="1" x14ac:dyDescent="0.2">
      <c r="G172" s="104"/>
      <c r="O172" s="1"/>
      <c r="P172" s="1"/>
      <c r="Q172" s="1"/>
      <c r="R172" s="1"/>
    </row>
    <row r="173" spans="7:18" ht="12.75" customHeight="1" x14ac:dyDescent="0.2">
      <c r="G173" s="104"/>
      <c r="O173" s="1"/>
      <c r="P173" s="1"/>
      <c r="Q173" s="1"/>
      <c r="R173" s="1"/>
    </row>
    <row r="174" spans="7:18" ht="12.75" customHeight="1" x14ac:dyDescent="0.2">
      <c r="G174" s="104"/>
      <c r="O174" s="1"/>
      <c r="P174" s="1"/>
      <c r="Q174" s="1"/>
      <c r="R174" s="1"/>
    </row>
    <row r="175" spans="7:18" ht="12.75" customHeight="1" x14ac:dyDescent="0.2">
      <c r="G175" s="104"/>
      <c r="O175" s="1"/>
      <c r="P175" s="1"/>
      <c r="Q175" s="1"/>
      <c r="R175" s="1"/>
    </row>
    <row r="176" spans="7:18" ht="12.75" customHeight="1" x14ac:dyDescent="0.2">
      <c r="G176" s="106"/>
      <c r="O176" s="1"/>
      <c r="P176" s="1"/>
      <c r="Q176" s="1"/>
      <c r="R176" s="1"/>
    </row>
    <row r="177" spans="7:18" ht="12.75" customHeight="1" x14ac:dyDescent="0.2">
      <c r="G177" s="106"/>
      <c r="O177" s="1"/>
      <c r="P177" s="1"/>
      <c r="Q177" s="1"/>
      <c r="R177" s="1"/>
    </row>
    <row r="178" spans="7:18" ht="12.75" customHeight="1" x14ac:dyDescent="0.2">
      <c r="G178" s="108"/>
      <c r="O178" s="1"/>
      <c r="P178" s="1"/>
      <c r="Q178" s="1"/>
      <c r="R178" s="1"/>
    </row>
    <row r="179" spans="7:18" ht="12.75" customHeight="1" x14ac:dyDescent="0.2">
      <c r="G179" s="111"/>
      <c r="O179" s="1"/>
      <c r="P179" s="1"/>
      <c r="Q179" s="1"/>
      <c r="R179" s="1"/>
    </row>
    <row r="180" spans="7:18" ht="12.75" customHeight="1" x14ac:dyDescent="0.2">
      <c r="G180" s="111"/>
      <c r="O180" s="1"/>
      <c r="P180" s="1"/>
      <c r="Q180" s="1"/>
      <c r="R180" s="1"/>
    </row>
    <row r="181" spans="7:18" ht="12.75" customHeight="1" x14ac:dyDescent="0.2">
      <c r="G181" s="111"/>
      <c r="O181" s="1"/>
      <c r="P181" s="1"/>
      <c r="Q181" s="1"/>
      <c r="R181" s="1"/>
    </row>
    <row r="182" spans="7:18" ht="12.75" customHeight="1" x14ac:dyDescent="0.2">
      <c r="G182" s="111"/>
      <c r="O182" s="1"/>
      <c r="P182" s="1"/>
      <c r="Q182" s="1"/>
      <c r="R182" s="1"/>
    </row>
    <row r="183" spans="7:18" ht="12.75" customHeight="1" x14ac:dyDescent="0.2">
      <c r="G183" s="111"/>
      <c r="O183" s="1"/>
      <c r="P183" s="1"/>
      <c r="Q183" s="1"/>
      <c r="R183" s="1"/>
    </row>
    <row r="184" spans="7:18" ht="12.75" customHeight="1" x14ac:dyDescent="0.2">
      <c r="G184" s="111"/>
      <c r="O184" s="1"/>
      <c r="P184" s="1"/>
      <c r="Q184" s="1"/>
      <c r="R184" s="1"/>
    </row>
    <row r="185" spans="7:18" ht="12.75" customHeight="1" x14ac:dyDescent="0.2">
      <c r="G185" s="111"/>
      <c r="O185" s="1"/>
      <c r="P185" s="1"/>
      <c r="Q185" s="1"/>
      <c r="R185" s="1"/>
    </row>
    <row r="186" spans="7:18" ht="12.75" customHeight="1" x14ac:dyDescent="0.2">
      <c r="G186" s="111"/>
      <c r="O186" s="1"/>
      <c r="P186" s="1"/>
      <c r="Q186" s="1"/>
      <c r="R186" s="1"/>
    </row>
    <row r="187" spans="7:18" ht="12.75" customHeight="1" x14ac:dyDescent="0.2">
      <c r="G187" s="111"/>
      <c r="O187" s="1"/>
      <c r="P187" s="1"/>
      <c r="Q187" s="1"/>
      <c r="R187" s="1"/>
    </row>
    <row r="188" spans="7:18" ht="12.75" customHeight="1" x14ac:dyDescent="0.2">
      <c r="G188" s="111"/>
      <c r="O188" s="1"/>
      <c r="P188" s="1"/>
      <c r="Q188" s="1"/>
      <c r="R188" s="1"/>
    </row>
    <row r="189" spans="7:18" ht="12.75" customHeight="1" x14ac:dyDescent="0.2">
      <c r="G189" s="111"/>
      <c r="O189" s="1"/>
      <c r="P189" s="1"/>
      <c r="Q189" s="1"/>
      <c r="R189" s="1"/>
    </row>
    <row r="190" spans="7:18" ht="12.75" customHeight="1" x14ac:dyDescent="0.2">
      <c r="G190" s="111"/>
      <c r="K190" s="105"/>
      <c r="O190" s="1"/>
      <c r="P190" s="1"/>
      <c r="Q190" s="1"/>
      <c r="R190" s="1"/>
    </row>
    <row r="191" spans="7:18" ht="12.75" customHeight="1" x14ac:dyDescent="0.2">
      <c r="G191" s="111"/>
      <c r="K191" s="105"/>
      <c r="O191" s="1"/>
      <c r="P191" s="1"/>
      <c r="Q191" s="1"/>
      <c r="R191" s="1"/>
    </row>
    <row r="192" spans="7:18" ht="12.75" customHeight="1" x14ac:dyDescent="0.2">
      <c r="G192" s="108"/>
      <c r="K192" s="105"/>
      <c r="O192" s="1"/>
      <c r="P192" s="1"/>
      <c r="Q192" s="1"/>
      <c r="R192" s="1"/>
    </row>
    <row r="193" spans="7:18" ht="12.75" customHeight="1" x14ac:dyDescent="0.2">
      <c r="G193" s="111"/>
      <c r="H193" s="104"/>
      <c r="K193" s="105"/>
      <c r="O193" s="1"/>
      <c r="P193" s="1"/>
      <c r="Q193" s="1"/>
      <c r="R193" s="1"/>
    </row>
    <row r="194" spans="7:18" ht="12.75" customHeight="1" x14ac:dyDescent="0.2">
      <c r="G194" s="111"/>
      <c r="H194" s="107"/>
      <c r="I194" s="104"/>
      <c r="J194" s="104"/>
      <c r="K194" s="104"/>
      <c r="O194" s="1"/>
      <c r="P194" s="1"/>
      <c r="Q194" s="1"/>
      <c r="R194" s="1"/>
    </row>
    <row r="195" spans="7:18" ht="12.75" customHeight="1" x14ac:dyDescent="0.2">
      <c r="G195" s="108"/>
      <c r="H195" s="109"/>
      <c r="I195" s="107"/>
      <c r="J195" s="107"/>
      <c r="K195" s="107"/>
      <c r="O195" s="1"/>
      <c r="P195" s="1"/>
      <c r="Q195" s="1"/>
      <c r="R195" s="1"/>
    </row>
    <row r="196" spans="7:18" ht="12.75" customHeight="1" x14ac:dyDescent="0.2">
      <c r="G196" s="108"/>
      <c r="H196" s="110"/>
      <c r="I196" s="109"/>
      <c r="J196" s="109"/>
      <c r="K196" s="109"/>
      <c r="O196" s="1"/>
      <c r="P196" s="1"/>
      <c r="Q196" s="1"/>
      <c r="R196" s="1"/>
    </row>
    <row r="197" spans="7:18" ht="12.75" customHeight="1" x14ac:dyDescent="0.2">
      <c r="G197" s="111"/>
      <c r="H197" s="110"/>
      <c r="I197" s="110"/>
      <c r="J197" s="110"/>
      <c r="K197" s="110"/>
      <c r="O197" s="1"/>
      <c r="P197" s="1"/>
      <c r="Q197" s="1"/>
      <c r="R197" s="1"/>
    </row>
    <row r="198" spans="7:18" ht="12.75" customHeight="1" x14ac:dyDescent="0.2">
      <c r="G198" s="111"/>
      <c r="H198" s="110"/>
      <c r="I198" s="110"/>
      <c r="J198" s="110"/>
      <c r="K198" s="110"/>
      <c r="O198" s="1"/>
      <c r="P198" s="1"/>
      <c r="Q198" s="1"/>
      <c r="R198" s="1"/>
    </row>
    <row r="199" spans="7:18" ht="12.75" customHeight="1" x14ac:dyDescent="0.2">
      <c r="G199" s="111"/>
      <c r="H199" s="110"/>
      <c r="I199" s="110"/>
      <c r="J199" s="110"/>
      <c r="K199" s="110"/>
      <c r="O199" s="1"/>
      <c r="P199" s="1"/>
      <c r="Q199" s="1"/>
      <c r="R199" s="1"/>
    </row>
    <row r="200" spans="7:18" ht="12.75" customHeight="1" x14ac:dyDescent="0.2">
      <c r="G200" s="111"/>
      <c r="H200" s="110"/>
      <c r="I200" s="110"/>
      <c r="J200" s="110"/>
      <c r="K200" s="110"/>
      <c r="O200" s="1"/>
      <c r="P200" s="1"/>
      <c r="Q200" s="1"/>
      <c r="R200" s="1"/>
    </row>
    <row r="201" spans="7:18" ht="12.75" customHeight="1" x14ac:dyDescent="0.2">
      <c r="G201" s="111"/>
      <c r="H201" s="110"/>
      <c r="I201" s="110"/>
      <c r="J201" s="110"/>
      <c r="K201" s="110"/>
      <c r="O201" s="1"/>
      <c r="P201" s="1"/>
      <c r="Q201" s="1"/>
      <c r="R201" s="1"/>
    </row>
    <row r="202" spans="7:18" ht="12.75" customHeight="1" x14ac:dyDescent="0.2">
      <c r="G202" s="111"/>
      <c r="H202" s="110"/>
      <c r="I202" s="110"/>
      <c r="J202" s="110"/>
      <c r="K202" s="110"/>
      <c r="O202" s="1"/>
      <c r="P202" s="1"/>
      <c r="Q202" s="1"/>
      <c r="R202" s="1"/>
    </row>
    <row r="203" spans="7:18" ht="12.75" customHeight="1" x14ac:dyDescent="0.2">
      <c r="G203" s="111"/>
      <c r="H203" s="110"/>
      <c r="I203" s="110"/>
      <c r="J203" s="110"/>
      <c r="K203" s="110"/>
      <c r="O203" s="1"/>
      <c r="P203" s="1"/>
      <c r="Q203" s="1"/>
      <c r="R203" s="1"/>
    </row>
    <row r="204" spans="7:18" ht="12.75" customHeight="1" x14ac:dyDescent="0.2">
      <c r="G204" s="111"/>
      <c r="H204" s="110"/>
      <c r="I204" s="110"/>
      <c r="J204" s="110"/>
      <c r="K204" s="110"/>
      <c r="O204" s="1"/>
      <c r="P204" s="1"/>
      <c r="Q204" s="1"/>
      <c r="R204" s="1"/>
    </row>
    <row r="205" spans="7:18" ht="12.75" customHeight="1" x14ac:dyDescent="0.2">
      <c r="G205" s="111"/>
      <c r="H205" s="110"/>
      <c r="I205" s="110"/>
      <c r="J205" s="110"/>
      <c r="K205" s="110"/>
      <c r="O205" s="1"/>
      <c r="P205" s="1"/>
      <c r="Q205" s="1"/>
      <c r="R205" s="1"/>
    </row>
    <row r="206" spans="7:18" ht="12.75" customHeight="1" x14ac:dyDescent="0.2">
      <c r="G206" s="111"/>
      <c r="H206" s="112"/>
      <c r="I206" s="110"/>
      <c r="J206" s="110"/>
      <c r="K206" s="110"/>
      <c r="O206" s="1"/>
      <c r="P206" s="1"/>
      <c r="Q206" s="1"/>
      <c r="R206" s="1"/>
    </row>
    <row r="207" spans="7:18" ht="12.75" customHeight="1" x14ac:dyDescent="0.2">
      <c r="G207" s="111"/>
      <c r="H207" s="112"/>
      <c r="I207" s="112"/>
      <c r="J207" s="112"/>
      <c r="K207" s="113"/>
      <c r="O207" s="1"/>
      <c r="P207" s="1"/>
      <c r="Q207" s="1"/>
      <c r="R207" s="1"/>
    </row>
    <row r="208" spans="7:18" ht="12.75" customHeight="1" x14ac:dyDescent="0.2">
      <c r="G208" s="111"/>
      <c r="H208" s="112"/>
      <c r="I208" s="112"/>
      <c r="J208" s="112"/>
      <c r="K208" s="113"/>
      <c r="O208" s="1"/>
      <c r="P208" s="1"/>
      <c r="Q208" s="1"/>
      <c r="R208" s="1"/>
    </row>
    <row r="209" spans="7:18" ht="12.75" customHeight="1" x14ac:dyDescent="0.2">
      <c r="G209" s="111"/>
      <c r="H209" s="112"/>
      <c r="I209" s="112"/>
      <c r="J209" s="112"/>
      <c r="K209" s="113"/>
      <c r="O209" s="1"/>
      <c r="P209" s="1"/>
      <c r="Q209" s="1"/>
      <c r="R209" s="1"/>
    </row>
    <row r="210" spans="7:18" ht="12.75" customHeight="1" x14ac:dyDescent="0.2">
      <c r="G210" s="111"/>
      <c r="H210" s="113"/>
      <c r="I210" s="112"/>
      <c r="J210" s="112"/>
      <c r="K210" s="113"/>
      <c r="O210" s="1"/>
      <c r="P210" s="1"/>
      <c r="Q210" s="1"/>
      <c r="R210" s="1"/>
    </row>
    <row r="211" spans="7:18" ht="12.75" customHeight="1" x14ac:dyDescent="0.2">
      <c r="G211" s="111"/>
      <c r="H211" s="110"/>
      <c r="I211" s="113"/>
      <c r="J211" s="113"/>
      <c r="K211" s="113"/>
      <c r="O211" s="1"/>
      <c r="P211" s="1"/>
      <c r="Q211" s="1"/>
      <c r="R211" s="1"/>
    </row>
    <row r="212" spans="7:18" ht="12.75" customHeight="1" x14ac:dyDescent="0.2">
      <c r="G212" s="111"/>
      <c r="H212" s="109"/>
      <c r="I212" s="110"/>
      <c r="J212" s="110"/>
      <c r="K212" s="110"/>
      <c r="O212" s="1"/>
      <c r="P212" s="1"/>
      <c r="Q212" s="1"/>
      <c r="R212" s="1"/>
    </row>
    <row r="213" spans="7:18" ht="12.75" customHeight="1" x14ac:dyDescent="0.2">
      <c r="G213" s="111"/>
      <c r="H213" s="109"/>
      <c r="I213" s="109"/>
      <c r="J213" s="109"/>
      <c r="K213" s="109"/>
      <c r="O213" s="1"/>
      <c r="P213" s="1"/>
      <c r="Q213" s="1"/>
      <c r="R213" s="1"/>
    </row>
    <row r="214" spans="7:18" ht="12.75" customHeight="1" x14ac:dyDescent="0.2">
      <c r="G214" s="108"/>
      <c r="H214" s="110"/>
      <c r="I214" s="109"/>
      <c r="J214" s="109"/>
      <c r="K214" s="109"/>
      <c r="O214" s="1"/>
      <c r="P214" s="1"/>
      <c r="Q214" s="1"/>
      <c r="R214" s="1"/>
    </row>
    <row r="215" spans="7:18" ht="12.75" customHeight="1" x14ac:dyDescent="0.2">
      <c r="G215" s="108"/>
      <c r="H215" s="110"/>
      <c r="I215" s="110"/>
      <c r="J215" s="110"/>
      <c r="K215" s="110"/>
      <c r="O215" s="1"/>
      <c r="P215" s="1"/>
      <c r="Q215" s="1"/>
      <c r="R215" s="1"/>
    </row>
    <row r="216" spans="7:18" ht="12.75" customHeight="1" x14ac:dyDescent="0.2">
      <c r="G216" s="1"/>
      <c r="H216" s="110"/>
      <c r="I216" s="110"/>
      <c r="J216" s="110"/>
      <c r="K216" s="110"/>
      <c r="O216" s="1"/>
      <c r="P216" s="1"/>
      <c r="Q216" s="1"/>
      <c r="R216" s="1"/>
    </row>
    <row r="217" spans="7:18" ht="12.75" customHeight="1" x14ac:dyDescent="0.2">
      <c r="G217" s="1"/>
      <c r="H217" s="110"/>
      <c r="I217" s="110"/>
      <c r="J217" s="110"/>
      <c r="K217" s="110"/>
      <c r="O217" s="1"/>
      <c r="P217" s="1"/>
      <c r="Q217" s="1"/>
      <c r="R217" s="1"/>
    </row>
    <row r="218" spans="7:18" ht="12.75" customHeight="1" x14ac:dyDescent="0.2">
      <c r="G218" s="1"/>
      <c r="H218" s="110"/>
      <c r="I218" s="110"/>
      <c r="J218" s="110"/>
      <c r="K218" s="110"/>
      <c r="O218" s="1"/>
      <c r="P218" s="1"/>
      <c r="Q218" s="1"/>
      <c r="R218" s="1"/>
    </row>
    <row r="219" spans="7:18" ht="12.75" customHeight="1" x14ac:dyDescent="0.2">
      <c r="G219" s="1"/>
      <c r="H219" s="110"/>
      <c r="I219" s="110"/>
      <c r="J219" s="110"/>
      <c r="K219" s="110"/>
      <c r="O219" s="1"/>
      <c r="P219" s="1"/>
      <c r="Q219" s="1"/>
      <c r="R219" s="1"/>
    </row>
    <row r="220" spans="7:18" ht="12.75" customHeight="1" x14ac:dyDescent="0.2">
      <c r="G220" s="1"/>
      <c r="H220" s="110"/>
      <c r="I220" s="110"/>
      <c r="J220" s="110"/>
      <c r="K220" s="110"/>
      <c r="O220" s="1"/>
      <c r="P220" s="1"/>
      <c r="Q220" s="1"/>
      <c r="R220" s="1"/>
    </row>
    <row r="221" spans="7:18" ht="12.75" customHeight="1" x14ac:dyDescent="0.2">
      <c r="G221" s="1"/>
      <c r="H221" s="110"/>
      <c r="I221" s="110"/>
      <c r="J221" s="110"/>
      <c r="K221" s="110"/>
      <c r="O221" s="1"/>
      <c r="P221" s="1"/>
      <c r="Q221" s="1"/>
      <c r="R221" s="1"/>
    </row>
    <row r="222" spans="7:18" ht="12.75" customHeight="1" x14ac:dyDescent="0.2">
      <c r="G222" s="115"/>
      <c r="H222" s="110"/>
      <c r="I222" s="110"/>
      <c r="J222" s="110"/>
      <c r="K222" s="110"/>
      <c r="O222" s="1"/>
      <c r="P222" s="1"/>
      <c r="Q222" s="1"/>
      <c r="R222" s="1"/>
    </row>
    <row r="223" spans="7:18" ht="12.75" customHeight="1" x14ac:dyDescent="0.2">
      <c r="G223" s="115"/>
      <c r="H223" s="110"/>
      <c r="I223" s="110"/>
      <c r="J223" s="110"/>
      <c r="K223" s="110"/>
      <c r="O223" s="1"/>
      <c r="P223" s="1"/>
      <c r="Q223" s="1"/>
      <c r="R223" s="1"/>
    </row>
    <row r="224" spans="7:18" ht="12.75" customHeight="1" x14ac:dyDescent="0.2">
      <c r="G224" s="115"/>
      <c r="H224" s="110"/>
      <c r="I224" s="110"/>
      <c r="J224" s="110"/>
      <c r="K224" s="110"/>
      <c r="O224" s="1"/>
      <c r="P224" s="1"/>
      <c r="Q224" s="1"/>
      <c r="R224" s="1"/>
    </row>
    <row r="225" spans="7:18" ht="12.75" customHeight="1" x14ac:dyDescent="0.2">
      <c r="G225" s="115"/>
      <c r="H225" s="110"/>
      <c r="I225" s="110"/>
      <c r="J225" s="110"/>
      <c r="K225" s="110"/>
      <c r="O225" s="1"/>
      <c r="P225" s="1"/>
      <c r="Q225" s="1"/>
      <c r="R225" s="1"/>
    </row>
    <row r="226" spans="7:18" ht="12.75" customHeight="1" x14ac:dyDescent="0.2">
      <c r="G226" s="118"/>
      <c r="H226" s="110"/>
      <c r="I226" s="110"/>
      <c r="J226" s="110"/>
      <c r="K226" s="110"/>
      <c r="O226" s="1"/>
      <c r="P226" s="1"/>
      <c r="Q226" s="1"/>
      <c r="R226" s="1"/>
    </row>
    <row r="227" spans="7:18" ht="12.75" customHeight="1" x14ac:dyDescent="0.2">
      <c r="G227" s="118"/>
      <c r="H227" s="110"/>
      <c r="I227" s="110"/>
      <c r="J227" s="110"/>
      <c r="K227" s="110"/>
      <c r="O227" s="1"/>
      <c r="P227" s="1"/>
      <c r="Q227" s="1"/>
      <c r="R227" s="1"/>
    </row>
    <row r="228" spans="7:18" ht="12.75" customHeight="1" x14ac:dyDescent="0.2">
      <c r="G228" s="108"/>
      <c r="H228" s="110"/>
      <c r="I228" s="110"/>
      <c r="J228" s="110"/>
      <c r="K228" s="110"/>
      <c r="O228" s="1"/>
      <c r="P228" s="1"/>
      <c r="Q228" s="1"/>
      <c r="R228" s="1"/>
    </row>
    <row r="229" spans="7:18" ht="12.75" customHeight="1" x14ac:dyDescent="0.2">
      <c r="G229" s="120"/>
      <c r="H229" s="110"/>
      <c r="I229" s="110"/>
      <c r="J229" s="110"/>
      <c r="K229" s="114"/>
      <c r="O229" s="1"/>
      <c r="P229" s="1"/>
      <c r="Q229" s="1"/>
      <c r="R229" s="1"/>
    </row>
    <row r="230" spans="7:18" ht="12.75" customHeight="1" x14ac:dyDescent="0.2">
      <c r="G230" s="120"/>
      <c r="H230" s="110"/>
      <c r="I230" s="110"/>
      <c r="J230" s="110"/>
      <c r="K230" s="110"/>
      <c r="O230" s="1"/>
      <c r="P230" s="1"/>
      <c r="Q230" s="1"/>
      <c r="R230" s="1"/>
    </row>
    <row r="231" spans="7:18" ht="12.75" customHeight="1" x14ac:dyDescent="0.2">
      <c r="G231" s="120"/>
      <c r="H231" s="110"/>
      <c r="I231" s="110"/>
      <c r="J231" s="110"/>
      <c r="K231" s="110"/>
      <c r="O231" s="1"/>
      <c r="P231" s="1"/>
      <c r="Q231" s="1"/>
      <c r="R231" s="1"/>
    </row>
    <row r="232" spans="7:18" ht="12.75" customHeight="1" x14ac:dyDescent="0.2">
      <c r="G232" s="1"/>
      <c r="H232" s="110"/>
      <c r="I232" s="110"/>
      <c r="J232" s="110"/>
      <c r="K232" s="110"/>
      <c r="O232" s="1"/>
      <c r="P232" s="1"/>
      <c r="Q232" s="1"/>
      <c r="R232" s="1"/>
    </row>
    <row r="233" spans="7:18" ht="12.75" customHeight="1" x14ac:dyDescent="0.2">
      <c r="G233" s="120"/>
      <c r="H233" s="1"/>
      <c r="I233" s="110"/>
      <c r="J233" s="110"/>
      <c r="K233" s="110"/>
      <c r="O233" s="1"/>
      <c r="P233" s="1"/>
      <c r="Q233" s="1"/>
      <c r="R233" s="1"/>
    </row>
    <row r="234" spans="7:18" ht="12.75" customHeight="1" x14ac:dyDescent="0.2">
      <c r="G234" s="120"/>
      <c r="H234" s="1"/>
      <c r="I234" s="1"/>
      <c r="J234" s="1"/>
      <c r="K234" s="1"/>
      <c r="O234" s="1"/>
      <c r="P234" s="1"/>
      <c r="Q234" s="1"/>
      <c r="R234" s="1"/>
    </row>
    <row r="235" spans="7:18" ht="12.75" customHeight="1" x14ac:dyDescent="0.2">
      <c r="G235" s="120"/>
      <c r="H235" s="1"/>
      <c r="I235" s="1"/>
      <c r="J235" s="1"/>
      <c r="K235" s="1"/>
      <c r="O235" s="1"/>
      <c r="P235" s="1"/>
      <c r="Q235" s="1"/>
      <c r="R235" s="1"/>
    </row>
    <row r="236" spans="7:18" ht="12.75" customHeight="1" x14ac:dyDescent="0.2">
      <c r="G236" s="120"/>
      <c r="H236" s="1"/>
      <c r="I236" s="1"/>
      <c r="J236" s="1"/>
      <c r="K236" s="1"/>
      <c r="O236" s="1"/>
      <c r="P236" s="1"/>
      <c r="Q236" s="1"/>
      <c r="R236" s="1"/>
    </row>
    <row r="237" spans="7:18" ht="12.75" customHeight="1" x14ac:dyDescent="0.2">
      <c r="G237" s="120"/>
      <c r="H237" s="1"/>
      <c r="I237" s="1"/>
      <c r="J237" s="1"/>
      <c r="K237" s="1"/>
      <c r="O237" s="1"/>
      <c r="P237" s="1"/>
      <c r="Q237" s="1"/>
      <c r="R237" s="1"/>
    </row>
    <row r="238" spans="7:18" ht="12.75" customHeight="1" x14ac:dyDescent="0.2">
      <c r="G238" s="120"/>
      <c r="H238" s="1"/>
      <c r="I238" s="1"/>
      <c r="J238" s="1"/>
      <c r="K238" s="1"/>
      <c r="O238" s="1"/>
      <c r="P238" s="1"/>
      <c r="Q238" s="1"/>
      <c r="R238" s="1"/>
    </row>
    <row r="239" spans="7:18" ht="12.75" customHeight="1" x14ac:dyDescent="0.2">
      <c r="G239" s="120"/>
      <c r="H239" s="116"/>
      <c r="I239" s="1"/>
      <c r="J239" s="1"/>
      <c r="K239" s="1"/>
      <c r="O239" s="1"/>
      <c r="P239" s="1"/>
      <c r="Q239" s="1"/>
      <c r="R239" s="1"/>
    </row>
    <row r="240" spans="7:18" ht="12.75" customHeight="1" x14ac:dyDescent="0.2">
      <c r="G240" s="120"/>
      <c r="H240" s="116"/>
      <c r="I240" s="116"/>
      <c r="J240" s="116"/>
      <c r="K240" s="115"/>
      <c r="O240" s="1"/>
      <c r="P240" s="1"/>
      <c r="Q240" s="1"/>
      <c r="R240" s="1"/>
    </row>
    <row r="241" spans="7:18" ht="12.75" customHeight="1" x14ac:dyDescent="0.2">
      <c r="G241" s="120"/>
      <c r="H241" s="117"/>
      <c r="I241" s="116"/>
      <c r="J241" s="116"/>
      <c r="K241" s="115"/>
      <c r="O241" s="1"/>
      <c r="P241" s="1"/>
      <c r="Q241" s="1"/>
      <c r="R241" s="1"/>
    </row>
    <row r="242" spans="7:18" ht="12.75" customHeight="1" x14ac:dyDescent="0.2">
      <c r="G242" s="120"/>
      <c r="H242" s="117"/>
      <c r="I242" s="117"/>
      <c r="J242" s="117"/>
      <c r="K242" s="115"/>
      <c r="O242" s="1"/>
      <c r="P242" s="1"/>
      <c r="Q242" s="1"/>
      <c r="R242" s="1"/>
    </row>
    <row r="243" spans="7:18" ht="12.75" customHeight="1" x14ac:dyDescent="0.2">
      <c r="G243" s="120"/>
      <c r="H243" s="119"/>
      <c r="I243" s="117"/>
      <c r="J243" s="117"/>
      <c r="K243" s="115"/>
      <c r="O243" s="1"/>
      <c r="P243" s="1"/>
      <c r="Q243" s="1"/>
      <c r="R243" s="1"/>
    </row>
    <row r="244" spans="7:18" ht="12.75" customHeight="1" x14ac:dyDescent="0.2">
      <c r="G244" s="118"/>
      <c r="H244" s="109"/>
      <c r="I244" s="119"/>
      <c r="J244" s="119"/>
      <c r="K244" s="119"/>
      <c r="O244" s="1"/>
      <c r="P244" s="1"/>
      <c r="Q244" s="1"/>
      <c r="R244" s="1"/>
    </row>
    <row r="245" spans="7:18" ht="12.75" customHeight="1" x14ac:dyDescent="0.2">
      <c r="G245" s="1"/>
      <c r="H245" s="109"/>
      <c r="I245" s="109"/>
      <c r="J245" s="109"/>
      <c r="K245" s="119"/>
      <c r="O245" s="1"/>
      <c r="P245" s="1"/>
      <c r="Q245" s="1"/>
      <c r="R245" s="1"/>
    </row>
    <row r="246" spans="7:18" ht="12.75" customHeight="1" x14ac:dyDescent="0.2">
      <c r="G246" s="1"/>
      <c r="H246" s="119"/>
      <c r="I246" s="109"/>
      <c r="J246" s="109"/>
      <c r="K246" s="109"/>
      <c r="O246" s="1"/>
      <c r="P246" s="1"/>
      <c r="Q246" s="1"/>
      <c r="R246" s="1"/>
    </row>
    <row r="247" spans="7:18" ht="12.75" customHeight="1" x14ac:dyDescent="0.2">
      <c r="G247" s="1"/>
      <c r="H247" s="119"/>
      <c r="I247" s="119"/>
      <c r="J247" s="119"/>
      <c r="K247" s="121"/>
      <c r="O247" s="1"/>
      <c r="P247" s="1"/>
      <c r="Q247" s="1"/>
      <c r="R247" s="1"/>
    </row>
    <row r="248" spans="7:18" ht="12.75" customHeight="1" x14ac:dyDescent="0.2">
      <c r="G248" s="1"/>
      <c r="H248" s="119"/>
      <c r="I248" s="119"/>
      <c r="J248" s="119"/>
      <c r="K248" s="119"/>
      <c r="O248" s="1"/>
      <c r="P248" s="1"/>
      <c r="Q248" s="1"/>
      <c r="R248" s="1"/>
    </row>
    <row r="249" spans="7:18" ht="12.75" customHeight="1" x14ac:dyDescent="0.2">
      <c r="G249" s="1"/>
      <c r="H249" s="119"/>
      <c r="I249" s="119"/>
      <c r="J249" s="119"/>
      <c r="K249" s="122"/>
      <c r="O249" s="1"/>
      <c r="P249" s="1"/>
      <c r="Q249" s="1"/>
      <c r="R249" s="1"/>
    </row>
    <row r="250" spans="7:18" ht="12.75" customHeight="1" x14ac:dyDescent="0.2">
      <c r="G250" s="1"/>
      <c r="H250" s="119"/>
      <c r="I250" s="119"/>
      <c r="J250" s="119"/>
      <c r="K250" s="119"/>
      <c r="O250" s="1"/>
      <c r="P250" s="1"/>
      <c r="Q250" s="1"/>
      <c r="R250" s="1"/>
    </row>
    <row r="251" spans="7:18" ht="12.75" customHeight="1" x14ac:dyDescent="0.2">
      <c r="G251" s="1"/>
      <c r="H251" s="119"/>
      <c r="I251" s="119"/>
      <c r="J251" s="119"/>
      <c r="K251" s="122"/>
      <c r="O251" s="1"/>
      <c r="P251" s="1"/>
      <c r="Q251" s="1"/>
      <c r="R251" s="1"/>
    </row>
    <row r="252" spans="7:18" ht="12.75" customHeight="1" x14ac:dyDescent="0.2">
      <c r="G252" s="1"/>
      <c r="H252" s="119"/>
      <c r="I252" s="119"/>
      <c r="J252" s="119"/>
      <c r="K252" s="122"/>
      <c r="O252" s="1"/>
      <c r="P252" s="1"/>
      <c r="Q252" s="1"/>
      <c r="R252" s="1"/>
    </row>
    <row r="253" spans="7:18" ht="12.75" customHeight="1" x14ac:dyDescent="0.2">
      <c r="G253" s="1"/>
      <c r="H253" s="119"/>
      <c r="I253" s="119"/>
      <c r="J253" s="119"/>
      <c r="K253" s="122"/>
      <c r="O253" s="1"/>
      <c r="P253" s="1"/>
      <c r="Q253" s="1"/>
      <c r="R253" s="1"/>
    </row>
    <row r="254" spans="7:18" ht="12.75" customHeight="1" x14ac:dyDescent="0.2">
      <c r="G254" s="1"/>
      <c r="H254" s="119"/>
      <c r="I254" s="119"/>
      <c r="J254" s="119"/>
      <c r="K254" s="119"/>
      <c r="O254" s="1"/>
      <c r="P254" s="1"/>
      <c r="Q254" s="1"/>
      <c r="R254" s="1"/>
    </row>
    <row r="255" spans="7:18" ht="12.75" customHeight="1" x14ac:dyDescent="0.2">
      <c r="G255" s="1"/>
      <c r="H255" s="119"/>
      <c r="I255" s="119"/>
      <c r="J255" s="119"/>
      <c r="K255" s="121"/>
      <c r="O255" s="1"/>
      <c r="P255" s="1"/>
      <c r="Q255" s="1"/>
      <c r="R255" s="1"/>
    </row>
    <row r="256" spans="7:18" ht="12.75" customHeight="1" x14ac:dyDescent="0.2">
      <c r="G256" s="1"/>
      <c r="H256" s="119"/>
      <c r="I256" s="119"/>
      <c r="J256" s="119"/>
      <c r="K256" s="119"/>
      <c r="O256" s="1"/>
      <c r="P256" s="1"/>
      <c r="Q256" s="1"/>
      <c r="R256" s="1"/>
    </row>
    <row r="257" spans="7:18" ht="12.75" customHeight="1" x14ac:dyDescent="0.2">
      <c r="G257" s="1"/>
      <c r="H257" s="119"/>
      <c r="I257" s="119"/>
      <c r="J257" s="119"/>
      <c r="K257" s="123"/>
      <c r="O257" s="1"/>
      <c r="P257" s="1"/>
      <c r="Q257" s="1"/>
      <c r="R257" s="1"/>
    </row>
    <row r="258" spans="7:18" ht="12.75" customHeight="1" x14ac:dyDescent="0.2">
      <c r="G258" s="1"/>
      <c r="H258" s="119"/>
      <c r="I258" s="119"/>
      <c r="J258" s="119"/>
      <c r="K258" s="119"/>
      <c r="O258" s="1"/>
      <c r="P258" s="1"/>
      <c r="Q258" s="1"/>
      <c r="R258" s="1"/>
    </row>
    <row r="259" spans="7:18" ht="12.75" customHeight="1" x14ac:dyDescent="0.2">
      <c r="G259" s="1"/>
      <c r="H259" s="119"/>
      <c r="I259" s="119"/>
      <c r="J259" s="119"/>
      <c r="K259" s="121"/>
      <c r="O259" s="1"/>
      <c r="P259" s="1"/>
      <c r="Q259" s="1"/>
      <c r="R259" s="1"/>
    </row>
    <row r="260" spans="7:18" ht="12.75" customHeight="1" x14ac:dyDescent="0.2">
      <c r="G260" s="1"/>
      <c r="H260" s="119"/>
      <c r="I260" s="119"/>
      <c r="J260" s="119"/>
      <c r="K260" s="119"/>
      <c r="O260" s="1"/>
      <c r="P260" s="1"/>
      <c r="Q260" s="1"/>
      <c r="R260" s="1"/>
    </row>
    <row r="261" spans="7:18" ht="12.75" customHeight="1" x14ac:dyDescent="0.2">
      <c r="G261" s="1"/>
      <c r="H261" s="119"/>
      <c r="I261" s="119"/>
      <c r="J261" s="119"/>
      <c r="K261" s="124"/>
      <c r="O261" s="1"/>
      <c r="P261" s="1"/>
      <c r="Q261" s="1"/>
      <c r="R261" s="1"/>
    </row>
    <row r="262" spans="7:18" ht="12.75" customHeight="1" x14ac:dyDescent="0.2">
      <c r="G262" s="1"/>
      <c r="H262" s="1"/>
      <c r="I262" s="119"/>
      <c r="J262" s="119"/>
      <c r="K262" s="119"/>
      <c r="O262" s="1"/>
      <c r="P262" s="1"/>
      <c r="Q262" s="1"/>
      <c r="R262" s="1"/>
    </row>
    <row r="263" spans="7:18" ht="12.75" customHeight="1" x14ac:dyDescent="0.2">
      <c r="G263" s="1"/>
      <c r="H263" s="1"/>
      <c r="I263" s="1"/>
      <c r="J263" s="1"/>
      <c r="K263" s="1"/>
      <c r="O263" s="1"/>
      <c r="P263" s="1"/>
      <c r="Q263" s="1"/>
      <c r="R263" s="1"/>
    </row>
    <row r="264" spans="7:18" ht="12.75" customHeight="1" x14ac:dyDescent="0.2">
      <c r="G264" s="1"/>
      <c r="H264" s="1"/>
      <c r="I264" s="1"/>
      <c r="J264" s="1"/>
      <c r="K264" s="1"/>
      <c r="O264" s="1"/>
      <c r="P264" s="1"/>
      <c r="Q264" s="1"/>
      <c r="R264" s="1"/>
    </row>
    <row r="265" spans="7:18" ht="12.75" customHeight="1" x14ac:dyDescent="0.2">
      <c r="G265" s="1"/>
      <c r="H265" s="1"/>
      <c r="I265" s="1"/>
      <c r="J265" s="1"/>
      <c r="K265" s="1"/>
      <c r="O265" s="1"/>
      <c r="P265" s="1"/>
      <c r="Q265" s="1"/>
      <c r="R265" s="1"/>
    </row>
    <row r="266" spans="7:18" ht="12.75" customHeight="1" x14ac:dyDescent="0.2">
      <c r="G266" s="1"/>
      <c r="H266" s="1"/>
      <c r="I266" s="1"/>
      <c r="J266" s="1"/>
      <c r="K266" s="1"/>
      <c r="O266" s="1"/>
      <c r="P266" s="1"/>
      <c r="Q266" s="1"/>
      <c r="R266" s="1"/>
    </row>
    <row r="267" spans="7:18" ht="12.75" customHeight="1" x14ac:dyDescent="0.2">
      <c r="G267" s="1"/>
      <c r="H267" s="1"/>
      <c r="I267" s="1"/>
      <c r="J267" s="1"/>
      <c r="K267" s="1"/>
      <c r="O267" s="1"/>
      <c r="P267" s="1"/>
      <c r="Q267" s="1"/>
      <c r="R267" s="1"/>
    </row>
    <row r="268" spans="7:18" ht="12.75" customHeight="1" x14ac:dyDescent="0.2">
      <c r="G268" s="1"/>
      <c r="H268" s="1"/>
      <c r="I268" s="1"/>
      <c r="J268" s="1"/>
      <c r="K268" s="1"/>
      <c r="O268" s="1"/>
      <c r="P268" s="1"/>
      <c r="Q268" s="1"/>
      <c r="R268" s="1"/>
    </row>
    <row r="269" spans="7:18" ht="12.75" customHeight="1" x14ac:dyDescent="0.2">
      <c r="G269" s="1"/>
      <c r="H269" s="1"/>
      <c r="I269" s="1"/>
      <c r="J269" s="1"/>
      <c r="K269" s="1"/>
      <c r="O269" s="1"/>
      <c r="P269" s="1"/>
      <c r="Q269" s="1"/>
      <c r="R269" s="1"/>
    </row>
    <row r="270" spans="7:18" ht="12.75" customHeight="1" x14ac:dyDescent="0.2">
      <c r="G270" s="1"/>
      <c r="H270" s="1"/>
      <c r="I270" s="1"/>
      <c r="J270" s="1"/>
      <c r="K270" s="1"/>
      <c r="O270" s="1"/>
      <c r="P270" s="1"/>
      <c r="Q270" s="1"/>
      <c r="R270" s="1"/>
    </row>
    <row r="271" spans="7:18" ht="12.75" customHeight="1" x14ac:dyDescent="0.2">
      <c r="G271" s="1"/>
      <c r="H271" s="1"/>
      <c r="I271" s="1"/>
      <c r="J271" s="1"/>
      <c r="K271" s="1"/>
      <c r="O271" s="1"/>
      <c r="P271" s="1"/>
      <c r="Q271" s="1"/>
      <c r="R271" s="1"/>
    </row>
    <row r="272" spans="7:18" ht="12.75" customHeight="1" x14ac:dyDescent="0.2">
      <c r="G272" s="1"/>
      <c r="H272" s="1"/>
      <c r="I272" s="1"/>
      <c r="J272" s="1"/>
      <c r="K272" s="1"/>
      <c r="O272" s="1"/>
      <c r="P272" s="1"/>
      <c r="Q272" s="1"/>
      <c r="R272" s="1"/>
    </row>
    <row r="273" spans="7:18" ht="12.75" customHeight="1" x14ac:dyDescent="0.2">
      <c r="G273" s="1"/>
      <c r="H273" s="1"/>
      <c r="I273" s="1"/>
      <c r="J273" s="1"/>
      <c r="K273" s="1"/>
      <c r="O273" s="1"/>
      <c r="P273" s="1"/>
      <c r="Q273" s="1"/>
      <c r="R273" s="1"/>
    </row>
    <row r="274" spans="7:18" ht="12.75" customHeight="1" x14ac:dyDescent="0.2">
      <c r="G274" s="1"/>
      <c r="H274" s="1"/>
      <c r="I274" s="1"/>
      <c r="J274" s="1"/>
      <c r="K274" s="1"/>
      <c r="O274" s="1"/>
      <c r="P274" s="1"/>
      <c r="Q274" s="1"/>
      <c r="R274" s="1"/>
    </row>
    <row r="275" spans="7:18" ht="12.75" customHeight="1" x14ac:dyDescent="0.2">
      <c r="G275" s="1"/>
      <c r="H275" s="1"/>
      <c r="I275" s="1"/>
      <c r="J275" s="1"/>
      <c r="K275" s="1"/>
      <c r="O275" s="1"/>
      <c r="P275" s="1"/>
      <c r="Q275" s="1"/>
      <c r="R275" s="1"/>
    </row>
    <row r="276" spans="7:18" ht="12.75" customHeight="1" x14ac:dyDescent="0.2">
      <c r="G276" s="1"/>
      <c r="H276" s="1"/>
      <c r="I276" s="1"/>
      <c r="J276" s="1"/>
      <c r="K276" s="1"/>
      <c r="O276" s="1"/>
      <c r="P276" s="1"/>
      <c r="Q276" s="1"/>
      <c r="R276" s="1"/>
    </row>
    <row r="277" spans="7:18" ht="12.75" customHeight="1" x14ac:dyDescent="0.2">
      <c r="G277" s="1"/>
      <c r="H277" s="1"/>
      <c r="I277" s="1"/>
      <c r="J277" s="1"/>
      <c r="K277" s="1"/>
      <c r="O277" s="1"/>
      <c r="P277" s="1"/>
      <c r="Q277" s="1"/>
      <c r="R277" s="1"/>
    </row>
    <row r="278" spans="7:18" ht="12.75" customHeight="1" x14ac:dyDescent="0.2">
      <c r="G278" s="1"/>
      <c r="H278" s="1"/>
      <c r="I278" s="1"/>
      <c r="J278" s="1"/>
      <c r="K278" s="1"/>
      <c r="O278" s="1"/>
      <c r="P278" s="1"/>
      <c r="Q278" s="1"/>
      <c r="R278" s="1"/>
    </row>
    <row r="279" spans="7:18" ht="12.75" customHeight="1" x14ac:dyDescent="0.2">
      <c r="H279" s="1"/>
      <c r="I279" s="1"/>
      <c r="J279" s="1"/>
      <c r="K279" s="1"/>
      <c r="O279" s="1"/>
      <c r="P279" s="1"/>
      <c r="Q279" s="1"/>
      <c r="R279" s="1"/>
    </row>
    <row r="280" spans="7:18" ht="12.75" customHeight="1" x14ac:dyDescent="0.2">
      <c r="H280" s="1"/>
      <c r="I280" s="1"/>
      <c r="J280" s="1"/>
      <c r="K280" s="1"/>
      <c r="O280" s="1"/>
      <c r="P280" s="1"/>
      <c r="Q280" s="1"/>
      <c r="R280" s="1"/>
    </row>
    <row r="281" spans="7:18" ht="12.75" customHeight="1" x14ac:dyDescent="0.2">
      <c r="H281" s="1"/>
      <c r="I281" s="1"/>
      <c r="J281" s="1"/>
      <c r="K281" s="1"/>
      <c r="O281" s="1"/>
      <c r="P281" s="1"/>
      <c r="Q281" s="1"/>
      <c r="R281" s="1"/>
    </row>
    <row r="282" spans="7:18" ht="12.75" customHeight="1" x14ac:dyDescent="0.2">
      <c r="H282" s="1"/>
      <c r="I282" s="1"/>
      <c r="J282" s="1"/>
      <c r="K282" s="1"/>
      <c r="O282" s="1"/>
      <c r="P282" s="1"/>
      <c r="Q282" s="1"/>
      <c r="R282" s="1"/>
    </row>
    <row r="283" spans="7:18" ht="12.75" customHeight="1" x14ac:dyDescent="0.2">
      <c r="H283" s="1"/>
      <c r="I283" s="1"/>
      <c r="J283" s="1"/>
      <c r="K283" s="1"/>
      <c r="O283" s="1"/>
      <c r="P283" s="1"/>
      <c r="Q283" s="1"/>
      <c r="R283" s="1"/>
    </row>
    <row r="284" spans="7:18" ht="12.75" customHeight="1" x14ac:dyDescent="0.2">
      <c r="H284" s="1"/>
      <c r="I284" s="1"/>
      <c r="J284" s="1"/>
      <c r="K284" s="1"/>
      <c r="O284" s="1"/>
      <c r="P284" s="1"/>
      <c r="Q284" s="1"/>
      <c r="R284" s="1"/>
    </row>
    <row r="285" spans="7:18" ht="12.75" customHeight="1" x14ac:dyDescent="0.2">
      <c r="H285" s="1"/>
      <c r="I285" s="1"/>
      <c r="J285" s="1"/>
      <c r="K285" s="1"/>
      <c r="O285" s="1"/>
      <c r="P285" s="1"/>
      <c r="Q285" s="1"/>
      <c r="R285" s="1"/>
    </row>
    <row r="286" spans="7:18" ht="12.75" customHeight="1" x14ac:dyDescent="0.2">
      <c r="H286" s="1"/>
      <c r="I286" s="1"/>
      <c r="J286" s="1"/>
      <c r="K286" s="1"/>
      <c r="O286" s="1"/>
      <c r="P286" s="1"/>
      <c r="Q286" s="1"/>
      <c r="R286" s="1"/>
    </row>
    <row r="287" spans="7:18" ht="12.75" customHeight="1" x14ac:dyDescent="0.2">
      <c r="H287" s="1"/>
      <c r="I287" s="1"/>
      <c r="J287" s="1"/>
      <c r="K287" s="1"/>
      <c r="O287" s="1"/>
      <c r="P287" s="1"/>
      <c r="Q287" s="1"/>
      <c r="R287" s="1"/>
    </row>
    <row r="288" spans="7:18" ht="12.75" customHeight="1" x14ac:dyDescent="0.2">
      <c r="H288" s="1"/>
      <c r="I288" s="1"/>
      <c r="J288" s="1"/>
      <c r="K288" s="1"/>
      <c r="O288" s="1"/>
      <c r="P288" s="1"/>
      <c r="Q288" s="1"/>
      <c r="R288" s="1"/>
    </row>
    <row r="289" spans="8:18" ht="12.75" customHeight="1" x14ac:dyDescent="0.2">
      <c r="H289" s="1"/>
      <c r="I289" s="1"/>
      <c r="J289" s="1"/>
      <c r="K289" s="1"/>
      <c r="O289" s="1"/>
      <c r="P289" s="1"/>
      <c r="Q289" s="1"/>
      <c r="R289" s="1"/>
    </row>
    <row r="290" spans="8:18" ht="12.75" customHeight="1" x14ac:dyDescent="0.2">
      <c r="H290" s="1"/>
      <c r="I290" s="1"/>
      <c r="J290" s="1"/>
      <c r="K290" s="1"/>
      <c r="O290" s="1"/>
      <c r="P290" s="1"/>
      <c r="Q290" s="1"/>
      <c r="R290" s="1"/>
    </row>
    <row r="291" spans="8:18" ht="12.75" customHeight="1" x14ac:dyDescent="0.2">
      <c r="H291" s="1"/>
      <c r="I291" s="1"/>
      <c r="J291" s="1"/>
      <c r="K291" s="1"/>
      <c r="O291" s="1"/>
      <c r="P291" s="1"/>
      <c r="Q291" s="1"/>
      <c r="R291" s="1"/>
    </row>
    <row r="292" spans="8:18" ht="12.75" customHeight="1" x14ac:dyDescent="0.2">
      <c r="H292" s="1"/>
      <c r="I292" s="1"/>
      <c r="J292" s="1"/>
      <c r="K292" s="1"/>
      <c r="O292" s="1"/>
      <c r="P292" s="1"/>
      <c r="Q292" s="1"/>
      <c r="R292" s="1"/>
    </row>
    <row r="293" spans="8:18" ht="12.75" customHeight="1" x14ac:dyDescent="0.2">
      <c r="H293" s="1"/>
      <c r="I293" s="1"/>
      <c r="J293" s="1"/>
      <c r="K293" s="1"/>
      <c r="O293" s="1"/>
      <c r="P293" s="1"/>
      <c r="Q293" s="1"/>
      <c r="R293" s="1"/>
    </row>
    <row r="294" spans="8:18" ht="12.75" customHeight="1" x14ac:dyDescent="0.2">
      <c r="H294" s="1"/>
      <c r="I294" s="1"/>
      <c r="J294" s="1"/>
      <c r="K294" s="1"/>
      <c r="O294" s="1"/>
      <c r="P294" s="1"/>
      <c r="Q294" s="1"/>
      <c r="R294" s="1"/>
    </row>
    <row r="295" spans="8:18" ht="12.75" customHeight="1" x14ac:dyDescent="0.2">
      <c r="H295" s="1"/>
      <c r="I295" s="1"/>
      <c r="J295" s="1"/>
      <c r="K295" s="1"/>
      <c r="O295" s="1"/>
      <c r="P295" s="1"/>
      <c r="Q295" s="1"/>
      <c r="R295" s="1"/>
    </row>
    <row r="296" spans="8:18" ht="12.75" customHeight="1" x14ac:dyDescent="0.2">
      <c r="I296" s="1"/>
      <c r="J296" s="1"/>
      <c r="K296" s="1"/>
      <c r="O296" s="1"/>
      <c r="P296" s="1"/>
      <c r="Q296" s="1"/>
      <c r="R296" s="1"/>
    </row>
    <row r="297" spans="8:18" ht="12.75" customHeight="1" x14ac:dyDescent="0.2">
      <c r="O297" s="1"/>
      <c r="P297" s="1"/>
      <c r="Q297" s="1"/>
      <c r="R297" s="1"/>
    </row>
    <row r="298" spans="8:18" ht="12.75" customHeight="1" x14ac:dyDescent="0.2">
      <c r="O298" s="1"/>
      <c r="P298" s="1"/>
      <c r="Q298" s="1"/>
      <c r="R298" s="1"/>
    </row>
    <row r="299" spans="8:18" ht="12.75" customHeight="1" x14ac:dyDescent="0.2">
      <c r="O299" s="1"/>
      <c r="P299" s="1"/>
      <c r="Q299" s="1"/>
      <c r="R299" s="1"/>
    </row>
    <row r="300" spans="8:18" ht="12.75" customHeight="1" x14ac:dyDescent="0.2">
      <c r="O300" s="1"/>
      <c r="P300" s="1"/>
      <c r="Q300" s="1"/>
      <c r="R300" s="1"/>
    </row>
    <row r="301" spans="8:18" ht="12.75" customHeight="1" x14ac:dyDescent="0.2">
      <c r="O301" s="1"/>
      <c r="P301" s="1"/>
      <c r="Q301" s="1"/>
      <c r="R301" s="1"/>
    </row>
    <row r="302" spans="8:18" ht="12.75" customHeight="1" x14ac:dyDescent="0.2">
      <c r="O302" s="1"/>
      <c r="P302" s="1"/>
      <c r="Q302" s="1"/>
      <c r="R302" s="1"/>
    </row>
    <row r="303" spans="8:18" ht="12.75" customHeight="1" x14ac:dyDescent="0.2">
      <c r="O303" s="1"/>
      <c r="P303" s="1"/>
      <c r="Q303" s="1"/>
      <c r="R303" s="1"/>
    </row>
    <row r="304" spans="8:18" ht="12.75" customHeight="1" x14ac:dyDescent="0.2">
      <c r="O304" s="1"/>
      <c r="P304" s="1"/>
      <c r="Q304" s="1"/>
      <c r="R304" s="1"/>
    </row>
    <row r="305" spans="15:18" ht="12.75" customHeight="1" x14ac:dyDescent="0.2">
      <c r="O305" s="1"/>
      <c r="P305" s="1"/>
      <c r="Q305" s="1"/>
      <c r="R305" s="1"/>
    </row>
    <row r="306" spans="15:18" ht="12.75" customHeight="1" x14ac:dyDescent="0.2">
      <c r="O306" s="1"/>
      <c r="P306" s="1"/>
      <c r="Q306" s="1"/>
      <c r="R306" s="1"/>
    </row>
    <row r="307" spans="15:18" ht="12.75" customHeight="1" x14ac:dyDescent="0.2">
      <c r="O307" s="1"/>
      <c r="P307" s="1"/>
      <c r="Q307" s="1"/>
      <c r="R307" s="1"/>
    </row>
    <row r="308" spans="15:18" ht="12.75" customHeight="1" x14ac:dyDescent="0.2">
      <c r="O308" s="1"/>
      <c r="P308" s="1"/>
      <c r="Q308" s="1"/>
      <c r="R308" s="1"/>
    </row>
    <row r="309" spans="15:18" ht="12.75" customHeight="1" x14ac:dyDescent="0.2">
      <c r="O309" s="1"/>
      <c r="P309" s="1"/>
      <c r="Q309" s="1"/>
      <c r="R309" s="1"/>
    </row>
    <row r="310" spans="15:18" ht="12.75" customHeight="1" x14ac:dyDescent="0.2">
      <c r="O310" s="1"/>
      <c r="P310" s="1"/>
      <c r="Q310" s="1"/>
      <c r="R310" s="1"/>
    </row>
    <row r="311" spans="15:18" ht="12.75" customHeight="1" x14ac:dyDescent="0.2">
      <c r="O311" s="1"/>
      <c r="P311" s="1"/>
      <c r="Q311" s="1"/>
      <c r="R311" s="1"/>
    </row>
    <row r="312" spans="15:18" ht="12.75" customHeight="1" x14ac:dyDescent="0.2">
      <c r="O312" s="1"/>
      <c r="P312" s="1"/>
      <c r="Q312" s="1"/>
      <c r="R312" s="1"/>
    </row>
    <row r="313" spans="15:18" ht="12.75" customHeight="1" x14ac:dyDescent="0.2">
      <c r="O313" s="1"/>
      <c r="P313" s="1"/>
      <c r="Q313" s="1"/>
      <c r="R313" s="1"/>
    </row>
    <row r="314" spans="15:18" ht="12.75" customHeight="1" x14ac:dyDescent="0.2">
      <c r="O314" s="1"/>
      <c r="P314" s="1"/>
      <c r="Q314" s="1"/>
      <c r="R314" s="1"/>
    </row>
    <row r="315" spans="15:18" ht="12.75" customHeight="1" x14ac:dyDescent="0.2">
      <c r="O315" s="1"/>
      <c r="P315" s="1"/>
      <c r="Q315" s="1"/>
      <c r="R315" s="1"/>
    </row>
    <row r="316" spans="15:18" ht="12.75" customHeight="1" x14ac:dyDescent="0.2">
      <c r="O316" s="1"/>
      <c r="P316" s="1"/>
      <c r="Q316" s="1"/>
      <c r="R316" s="1"/>
    </row>
    <row r="317" spans="15:18" ht="12.75" customHeight="1" x14ac:dyDescent="0.2">
      <c r="O317" s="1"/>
      <c r="P317" s="1"/>
      <c r="Q317" s="1"/>
      <c r="R317" s="1"/>
    </row>
    <row r="318" spans="15:18" ht="12.75" customHeight="1" x14ac:dyDescent="0.2">
      <c r="O318" s="1"/>
      <c r="P318" s="1"/>
      <c r="Q318" s="1"/>
      <c r="R318" s="1"/>
    </row>
    <row r="319" spans="15:18" ht="12.75" customHeight="1" x14ac:dyDescent="0.2">
      <c r="O319" s="1"/>
      <c r="P319" s="1"/>
      <c r="Q319" s="1"/>
      <c r="R319" s="1"/>
    </row>
    <row r="320" spans="15:18" ht="12.75" customHeight="1" x14ac:dyDescent="0.2">
      <c r="O320" s="1"/>
      <c r="P320" s="1"/>
      <c r="Q320" s="1"/>
      <c r="R320" s="1"/>
    </row>
    <row r="321" spans="15:18" ht="12.75" customHeight="1" x14ac:dyDescent="0.2">
      <c r="O321" s="1"/>
      <c r="P321" s="1"/>
      <c r="Q321" s="1"/>
      <c r="R321" s="1"/>
    </row>
    <row r="322" spans="15:18" ht="12.75" customHeight="1" x14ac:dyDescent="0.2">
      <c r="O322" s="1"/>
      <c r="P322" s="1"/>
      <c r="Q322" s="1"/>
      <c r="R322" s="1"/>
    </row>
    <row r="323" spans="15:18" ht="12.75" customHeight="1" x14ac:dyDescent="0.2">
      <c r="O323" s="1"/>
      <c r="P323" s="1"/>
      <c r="Q323" s="1"/>
      <c r="R323" s="1"/>
    </row>
    <row r="324" spans="15:18" ht="12.75" customHeight="1" x14ac:dyDescent="0.2">
      <c r="O324" s="1"/>
      <c r="P324" s="1"/>
      <c r="Q324" s="1"/>
      <c r="R324" s="1"/>
    </row>
    <row r="325" spans="15:18" ht="12.75" customHeight="1" x14ac:dyDescent="0.2">
      <c r="O325" s="1"/>
      <c r="P325" s="1"/>
      <c r="Q325" s="1"/>
      <c r="R325" s="1"/>
    </row>
    <row r="326" spans="15:18" ht="12.75" customHeight="1" x14ac:dyDescent="0.2">
      <c r="O326" s="1"/>
      <c r="P326" s="1"/>
      <c r="Q326" s="1"/>
      <c r="R326" s="1"/>
    </row>
    <row r="327" spans="15:18" ht="12.75" customHeight="1" x14ac:dyDescent="0.2">
      <c r="O327" s="1"/>
      <c r="P327" s="1"/>
      <c r="Q327" s="1"/>
      <c r="R327" s="1"/>
    </row>
    <row r="328" spans="15:18" ht="12.75" customHeight="1" x14ac:dyDescent="0.2">
      <c r="O328" s="1"/>
      <c r="P328" s="1"/>
      <c r="Q328" s="1"/>
      <c r="R328" s="1"/>
    </row>
    <row r="329" spans="15:18" ht="12.75" customHeight="1" x14ac:dyDescent="0.2">
      <c r="O329" s="1"/>
      <c r="P329" s="1"/>
      <c r="Q329" s="1"/>
      <c r="R329" s="1"/>
    </row>
    <row r="330" spans="15:18" ht="12.75" customHeight="1" x14ac:dyDescent="0.2">
      <c r="O330" s="1"/>
      <c r="P330" s="1"/>
      <c r="Q330" s="1"/>
      <c r="R330" s="1"/>
    </row>
    <row r="331" spans="15:18" ht="12.75" customHeight="1" x14ac:dyDescent="0.2">
      <c r="O331" s="1"/>
      <c r="P331" s="1"/>
      <c r="Q331" s="1"/>
      <c r="R331" s="1"/>
    </row>
    <row r="332" spans="15:18" ht="12.75" customHeight="1" x14ac:dyDescent="0.2">
      <c r="O332" s="1"/>
      <c r="P332" s="1"/>
      <c r="Q332" s="1"/>
      <c r="R332" s="1"/>
    </row>
    <row r="333" spans="15:18" ht="12.75" customHeight="1" x14ac:dyDescent="0.2">
      <c r="O333" s="1"/>
      <c r="P333" s="1"/>
      <c r="Q333" s="1"/>
      <c r="R333" s="1"/>
    </row>
    <row r="334" spans="15:18" ht="12.75" customHeight="1" x14ac:dyDescent="0.2">
      <c r="O334" s="1"/>
      <c r="P334" s="1"/>
      <c r="Q334" s="1"/>
      <c r="R334" s="1"/>
    </row>
    <row r="335" spans="15:18" ht="12.75" customHeight="1" x14ac:dyDescent="0.2">
      <c r="O335" s="1"/>
      <c r="P335" s="1"/>
      <c r="Q335" s="1"/>
      <c r="R335" s="1"/>
    </row>
    <row r="336" spans="15:18" ht="12.75" customHeight="1" x14ac:dyDescent="0.2">
      <c r="O336" s="1"/>
      <c r="P336" s="1"/>
      <c r="Q336" s="1"/>
      <c r="R336" s="1"/>
    </row>
    <row r="337" spans="15:18" ht="12.75" customHeight="1" x14ac:dyDescent="0.2">
      <c r="O337" s="1"/>
      <c r="P337" s="1"/>
      <c r="Q337" s="1"/>
      <c r="R337" s="1"/>
    </row>
    <row r="338" spans="15:18" ht="12.75" customHeight="1" x14ac:dyDescent="0.2">
      <c r="O338" s="1"/>
      <c r="P338" s="1"/>
      <c r="Q338" s="1"/>
      <c r="R338" s="1"/>
    </row>
    <row r="339" spans="15:18" ht="12.75" customHeight="1" x14ac:dyDescent="0.2">
      <c r="O339" s="1"/>
      <c r="P339" s="1"/>
      <c r="Q339" s="1"/>
      <c r="R339" s="1"/>
    </row>
    <row r="340" spans="15:18" ht="12.75" customHeight="1" x14ac:dyDescent="0.2">
      <c r="O340" s="1"/>
      <c r="P340" s="1"/>
      <c r="Q340" s="1"/>
      <c r="R340" s="1"/>
    </row>
    <row r="341" spans="15:18" ht="12.75" customHeight="1" x14ac:dyDescent="0.2">
      <c r="O341" s="1"/>
      <c r="P341" s="1"/>
      <c r="Q341" s="1"/>
      <c r="R341" s="1"/>
    </row>
    <row r="342" spans="15:18" ht="12.75" customHeight="1" x14ac:dyDescent="0.2">
      <c r="O342" s="1"/>
      <c r="P342" s="1"/>
      <c r="Q342" s="1"/>
      <c r="R342" s="1"/>
    </row>
    <row r="343" spans="15:18" ht="12.75" customHeight="1" x14ac:dyDescent="0.2">
      <c r="O343" s="1"/>
      <c r="P343" s="1"/>
      <c r="Q343" s="1"/>
      <c r="R343" s="1"/>
    </row>
    <row r="344" spans="15:18" ht="12.75" customHeight="1" x14ac:dyDescent="0.2">
      <c r="O344" s="1"/>
      <c r="P344" s="1"/>
      <c r="Q344" s="1"/>
      <c r="R344" s="1"/>
    </row>
    <row r="345" spans="15:18" ht="12.75" customHeight="1" x14ac:dyDescent="0.2">
      <c r="O345" s="1"/>
      <c r="P345" s="1"/>
      <c r="Q345" s="1"/>
      <c r="R345" s="1"/>
    </row>
    <row r="346" spans="15:18" ht="12.75" customHeight="1" x14ac:dyDescent="0.2">
      <c r="O346" s="1"/>
      <c r="P346" s="1"/>
      <c r="Q346" s="1"/>
      <c r="R346" s="1"/>
    </row>
    <row r="347" spans="15:18" ht="12.75" customHeight="1" x14ac:dyDescent="0.2">
      <c r="O347" s="1"/>
      <c r="P347" s="1"/>
      <c r="Q347" s="1"/>
      <c r="R347" s="1"/>
    </row>
    <row r="348" spans="15:18" ht="12.75" customHeight="1" x14ac:dyDescent="0.2">
      <c r="O348" s="1"/>
      <c r="P348" s="1"/>
      <c r="Q348" s="1"/>
      <c r="R348" s="1"/>
    </row>
    <row r="349" spans="15:18" ht="12.75" customHeight="1" x14ac:dyDescent="0.2">
      <c r="O349" s="1"/>
      <c r="P349" s="1"/>
      <c r="Q349" s="1"/>
      <c r="R349" s="1"/>
    </row>
    <row r="350" spans="15:18" ht="12.75" customHeight="1" x14ac:dyDescent="0.2">
      <c r="O350" s="1"/>
      <c r="P350" s="1"/>
      <c r="Q350" s="1"/>
      <c r="R350" s="1"/>
    </row>
    <row r="351" spans="15:18" ht="12.75" customHeight="1" x14ac:dyDescent="0.2">
      <c r="P351" s="1"/>
      <c r="Q351" s="1"/>
      <c r="R351" s="1"/>
    </row>
    <row r="352" spans="15:18" ht="12.75" customHeight="1" x14ac:dyDescent="0.2">
      <c r="P352" s="1"/>
      <c r="Q352" s="1"/>
      <c r="R352" s="1"/>
    </row>
  </sheetData>
  <customSheetViews>
    <customSheetView guid="{9180F71E-9CF3-48FD-9127-9BC9888EC40C}" scale="75" printArea="1" hiddenColumns="1" showRuler="0" topLeftCell="AJ1">
      <selection activeCell="AQ6" sqref="AQ6"/>
      <colBreaks count="3" manualBreakCount="3">
        <brk id="92" max="57" man="1"/>
        <brk id="102" max="57" man="1"/>
        <brk id="109" max="57" man="1"/>
      </colBreaks>
      <pageMargins left="0.25" right="0.25" top="0.5" bottom="0.5" header="0.25" footer="0.25"/>
      <printOptions horizontalCentered="1"/>
      <pageSetup scale="70" fitToWidth="4" orientation="landscape" horizontalDpi="1200" verticalDpi="1200" r:id="rId1"/>
      <headerFooter alignWithMargins="0"/>
    </customSheetView>
    <customSheetView guid="{6734E4FA-60B7-471C-AEFF-A65F9BB053D8}" scale="60" showPageBreaks="1" printArea="1" hiddenColumns="1" view="pageBreakPreview" showRuler="0" topLeftCell="DL1">
      <selection activeCell="DR1" sqref="DR1"/>
      <colBreaks count="4" manualBreakCount="4">
        <brk id="92" max="55" man="1"/>
        <brk id="102" max="57" man="1"/>
        <brk id="112" max="57" man="1"/>
        <brk id="121" max="57" man="1"/>
      </colBreaks>
      <pageMargins left="0.25" right="0.25" top="0.5" bottom="0.5" header="0.25" footer="0.25"/>
      <printOptions horizontalCentered="1"/>
      <pageSetup scale="70" fitToWidth="4" orientation="landscape" horizontalDpi="1200" verticalDpi="1200" r:id="rId2"/>
      <headerFooter alignWithMargins="0"/>
    </customSheetView>
    <customSheetView guid="{E75FE358-FE2D-4487-BA5A-B5AB72EE82DF}" showPageBreaks="1" fitToPage="1" printArea="1" showRuler="0" topLeftCell="BY1">
      <selection activeCell="BZ1" sqref="BZ1:CC24"/>
      <colBreaks count="21" manualBreakCount="21">
        <brk id="6" max="1048575" man="1"/>
        <brk id="11" max="1048575" man="1"/>
        <brk id="15" max="1048575" man="1"/>
        <brk id="19" max="1048575" man="1"/>
        <brk id="23" max="1048575" man="1"/>
        <brk id="27" max="1048575" man="1"/>
        <brk id="32" max="1048575" man="1"/>
        <brk id="37" max="1048575" man="1"/>
        <brk id="41" max="1048575" man="1"/>
        <brk id="45" max="1048575" man="1"/>
        <brk id="49" max="1048575" man="1"/>
        <brk id="52" max="1048575" man="1"/>
        <brk id="57" max="1048575" man="1"/>
        <brk id="62" max="1048575" man="1"/>
        <brk id="69" max="1048575" man="1"/>
        <brk id="73" max="1048575" man="1"/>
        <brk id="77" max="1048575" man="1"/>
        <brk id="83" max="1048575" man="1"/>
        <brk id="92" max="1048575" man="1"/>
        <brk id="102" max="1048575" man="1"/>
        <brk id="109" max="1048575" man="1"/>
      </colBreaks>
      <pageMargins left="0.25" right="0.25" top="0.5" bottom="0.5" header="0.25" footer="0.25"/>
      <printOptions horizontalCentered="1"/>
      <pageSetup orientation="portrait" horizontalDpi="1200" verticalDpi="1200" r:id="rId3"/>
      <headerFooter alignWithMargins="0"/>
    </customSheetView>
    <customSheetView guid="{416960AD-1B0E-43B1-BBE2-4C2BAE619099}" showPageBreaks="1" fitToPage="1" printArea="1" showRuler="0" topLeftCell="BP1">
      <selection activeCell="BR1" sqref="BR1:BU32"/>
      <colBreaks count="21" manualBreakCount="21">
        <brk id="6" max="1048575" man="1"/>
        <brk id="11" max="1048575" man="1"/>
        <brk id="15" max="1048575" man="1"/>
        <brk id="19" max="1048575" man="1"/>
        <brk id="23" max="1048575" man="1"/>
        <brk id="27" max="1048575" man="1"/>
        <brk id="32" max="1048575" man="1"/>
        <brk id="37" max="1048575" man="1"/>
        <brk id="41" max="1048575" man="1"/>
        <brk id="45" max="1048575" man="1"/>
        <brk id="49" max="1048575" man="1"/>
        <brk id="52" max="1048575" man="1"/>
        <brk id="57" max="1048575" man="1"/>
        <brk id="62" max="1048575" man="1"/>
        <brk id="69" max="1048575" man="1"/>
        <brk id="73" max="1048575" man="1"/>
        <brk id="77" max="1048575" man="1"/>
        <brk id="83" max="1048575" man="1"/>
        <brk id="92" max="1048575" man="1"/>
        <brk id="102" max="1048575" man="1"/>
        <brk id="109" max="1048575" man="1"/>
      </colBreaks>
      <pageMargins left="0.25" right="0.25" top="0.5" bottom="0.5" header="0.25" footer="0.25"/>
      <printOptions horizontalCentered="1"/>
      <pageSetup orientation="portrait" horizontalDpi="1200" verticalDpi="1200" r:id="rId4"/>
      <headerFooter alignWithMargins="0"/>
    </customSheetView>
    <customSheetView guid="{9BA720D1-BA25-4C52-A40B-874BAF7D1762}" showPageBreaks="1" fitToPage="1" printArea="1" showRuler="0" topLeftCell="BJ1">
      <selection activeCell="BK1" sqref="BK1:BQ36"/>
      <colBreaks count="21" manualBreakCount="21">
        <brk id="6" max="1048575" man="1"/>
        <brk id="11" max="1048575" man="1"/>
        <brk id="15" max="1048575" man="1"/>
        <brk id="19" max="1048575" man="1"/>
        <brk id="23" max="1048575" man="1"/>
        <brk id="27" max="1048575" man="1"/>
        <brk id="32" max="1048575" man="1"/>
        <brk id="37" max="1048575" man="1"/>
        <brk id="41" max="1048575" man="1"/>
        <brk id="45" max="1048575" man="1"/>
        <brk id="49" max="1048575" man="1"/>
        <brk id="52" max="1048575" man="1"/>
        <brk id="57" max="1048575" man="1"/>
        <brk id="62" max="1048575" man="1"/>
        <brk id="69" max="1048575" man="1"/>
        <brk id="73" max="1048575" man="1"/>
        <brk id="77" max="1048575" man="1"/>
        <brk id="83" max="1048575" man="1"/>
        <brk id="92" max="1048575" man="1"/>
        <brk id="102" max="1048575" man="1"/>
        <brk id="109" max="1048575" man="1"/>
      </colBreaks>
      <pageMargins left="0.25" right="0.25" top="0.5" bottom="0.5" header="0.25" footer="0.25"/>
      <printOptions horizontalCentered="1"/>
      <pageSetup orientation="portrait" horizontalDpi="1200" verticalDpi="1200" r:id="rId5"/>
      <headerFooter alignWithMargins="0"/>
    </customSheetView>
    <customSheetView guid="{1C1C43A1-DC1D-4B83-8878-3010F6B52F39}" showPageBreaks="1" fitToPage="1" printArea="1" showRuler="0" topLeftCell="BF1">
      <selection activeCell="BF1" sqref="BF1:BJ22"/>
      <colBreaks count="21" manualBreakCount="21">
        <brk id="6" max="1048575" man="1"/>
        <brk id="11" max="1048575" man="1"/>
        <brk id="15" max="1048575" man="1"/>
        <brk id="19" max="1048575" man="1"/>
        <brk id="23" max="1048575" man="1"/>
        <brk id="27" max="1048575" man="1"/>
        <brk id="32" max="1048575" man="1"/>
        <brk id="37" max="1048575" man="1"/>
        <brk id="41" max="1048575" man="1"/>
        <brk id="45" max="1048575" man="1"/>
        <brk id="49" max="1048575" man="1"/>
        <brk id="52" max="1048575" man="1"/>
        <brk id="57" max="1048575" man="1"/>
        <brk id="62" max="1048575" man="1"/>
        <brk id="69" max="1048575" man="1"/>
        <brk id="73" max="1048575" man="1"/>
        <brk id="77" max="1048575" man="1"/>
        <brk id="83" max="1048575" man="1"/>
        <brk id="92" max="1048575" man="1"/>
        <brk id="102" max="1048575" man="1"/>
        <brk id="109" max="1048575" man="1"/>
      </colBreaks>
      <pageMargins left="0.25" right="0.25" top="0.5" bottom="0.5" header="0.25" footer="0.25"/>
      <printOptions horizontalCentered="1"/>
      <pageSetup orientation="portrait" horizontalDpi="1200" verticalDpi="1200" r:id="rId6"/>
      <headerFooter alignWithMargins="0"/>
    </customSheetView>
    <customSheetView guid="{1B900283-A429-4403-A9D8-C71CBE042C5B}" showPageBreaks="1" fitToPage="1" printArea="1" showRuler="0" topLeftCell="AZ1">
      <selection activeCell="BA1" sqref="BA1:BE24"/>
      <colBreaks count="21" manualBreakCount="21">
        <brk id="6" max="1048575" man="1"/>
        <brk id="11" max="1048575" man="1"/>
        <brk id="15" max="1048575" man="1"/>
        <brk id="19" max="1048575" man="1"/>
        <brk id="23" max="1048575" man="1"/>
        <brk id="27" max="1048575" man="1"/>
        <brk id="32" max="1048575" man="1"/>
        <brk id="37" max="1048575" man="1"/>
        <brk id="41" max="1048575" man="1"/>
        <brk id="45" max="1048575" man="1"/>
        <brk id="49" max="1048575" man="1"/>
        <brk id="52" max="1048575" man="1"/>
        <brk id="57" max="1048575" man="1"/>
        <brk id="62" max="1048575" man="1"/>
        <brk id="69" max="1048575" man="1"/>
        <brk id="73" max="1048575" man="1"/>
        <brk id="77" max="1048575" man="1"/>
        <brk id="83" max="1048575" man="1"/>
        <brk id="92" max="1048575" man="1"/>
        <brk id="102" max="1048575" man="1"/>
        <brk id="109" max="1048575" man="1"/>
      </colBreaks>
      <pageMargins left="0.25" right="0.25" top="0.5" bottom="0.5" header="0.25" footer="0.25"/>
      <printOptions horizontalCentered="1"/>
      <pageSetup orientation="portrait" horizontalDpi="1200" verticalDpi="1200" r:id="rId7"/>
      <headerFooter alignWithMargins="0"/>
    </customSheetView>
    <customSheetView guid="{4D415296-881A-4775-98CD-22EFE3033486}" showPageBreaks="1" fitToPage="1" printArea="1" showRuler="0" topLeftCell="AR1">
      <selection activeCell="AT1" sqref="AT1:AW42"/>
      <colBreaks count="21" manualBreakCount="21">
        <brk id="6" max="1048575" man="1"/>
        <brk id="11" max="1048575" man="1"/>
        <brk id="15" max="1048575" man="1"/>
        <brk id="19" max="1048575" man="1"/>
        <brk id="23" max="1048575" man="1"/>
        <brk id="27" max="1048575" man="1"/>
        <brk id="32" max="1048575" man="1"/>
        <brk id="37" max="1048575" man="1"/>
        <brk id="41" max="1048575" man="1"/>
        <brk id="45" max="1048575" man="1"/>
        <brk id="49" max="1048575" man="1"/>
        <brk id="52" max="1048575" man="1"/>
        <brk id="57" max="1048575" man="1"/>
        <brk id="62" max="1048575" man="1"/>
        <brk id="69" max="1048575" man="1"/>
        <brk id="73" max="1048575" man="1"/>
        <brk id="77" max="1048575" man="1"/>
        <brk id="83" max="1048575" man="1"/>
        <brk id="92" max="1048575" man="1"/>
        <brk id="102" max="1048575" man="1"/>
        <brk id="109" max="1048575" man="1"/>
      </colBreaks>
      <pageMargins left="0.25" right="0.25" top="0.5" bottom="0.5" header="0.25" footer="0.25"/>
      <printOptions horizontalCentered="1"/>
      <pageSetup orientation="portrait" horizontalDpi="1200" verticalDpi="1200" r:id="rId8"/>
      <headerFooter alignWithMargins="0"/>
    </customSheetView>
    <customSheetView guid="{363BCC7B-365C-4862-8308-FD01127C4AC4}" showPageBreaks="1" fitToPage="1" printArea="1" showRuler="0" topLeftCell="AN1">
      <selection activeCell="AP1" sqref="AP1:AS24"/>
      <colBreaks count="21" manualBreakCount="21">
        <brk id="6" max="1048575" man="1"/>
        <brk id="11" max="1048575" man="1"/>
        <brk id="15" max="1048575" man="1"/>
        <brk id="19" max="1048575" man="1"/>
        <brk id="23" max="1048575" man="1"/>
        <brk id="27" max="1048575" man="1"/>
        <brk id="32" max="1048575" man="1"/>
        <brk id="37" max="1048575" man="1"/>
        <brk id="41" max="1048575" man="1"/>
        <brk id="45" max="1048575" man="1"/>
        <brk id="49" max="1048575" man="1"/>
        <brk id="52" max="1048575" man="1"/>
        <brk id="57" max="1048575" man="1"/>
        <brk id="62" max="1048575" man="1"/>
        <brk id="69" max="1048575" man="1"/>
        <brk id="73" max="1048575" man="1"/>
        <brk id="77" max="1048575" man="1"/>
        <brk id="83" max="1048575" man="1"/>
        <brk id="92" max="1048575" man="1"/>
        <brk id="102" max="1048575" man="1"/>
        <brk id="109" max="1048575" man="1"/>
      </colBreaks>
      <pageMargins left="0.25" right="0.25" top="0.5" bottom="0.5" header="0.25" footer="0.25"/>
      <printOptions horizontalCentered="1"/>
      <pageSetup orientation="portrait" horizontalDpi="1200" verticalDpi="1200" r:id="rId9"/>
      <headerFooter alignWithMargins="0"/>
    </customSheetView>
    <customSheetView guid="{31DFCE0A-9DA6-4A87-B609-465F85B537E0}" showPageBreaks="1" fitToPage="1" printArea="1" showRuler="0" topLeftCell="A34">
      <selection activeCell="F50" sqref="A1:F50"/>
      <colBreaks count="21" manualBreakCount="21">
        <brk id="6" max="1048575" man="1"/>
        <brk id="11" max="1048575" man="1"/>
        <brk id="15" max="1048575" man="1"/>
        <brk id="19" max="1048575" man="1"/>
        <brk id="23" max="1048575" man="1"/>
        <brk id="27" max="1048575" man="1"/>
        <brk id="32" max="1048575" man="1"/>
        <brk id="37" max="1048575" man="1"/>
        <brk id="41" max="1048575" man="1"/>
        <brk id="45" max="1048575" man="1"/>
        <brk id="49" max="1048575" man="1"/>
        <brk id="52" max="1048575" man="1"/>
        <brk id="57" max="1048575" man="1"/>
        <brk id="62" max="1048575" man="1"/>
        <brk id="69" max="1048575" man="1"/>
        <brk id="73" max="1048575" man="1"/>
        <brk id="77" max="1048575" man="1"/>
        <brk id="83" max="1048575" man="1"/>
        <brk id="92" max="1048575" man="1"/>
        <brk id="102" max="1048575" man="1"/>
        <brk id="109" max="1048575" man="1"/>
      </colBreaks>
      <pageMargins left="0.25" right="0.25" top="0.5" bottom="0.5" header="0.25" footer="0.25"/>
      <printOptions horizontalCentered="1"/>
      <pageSetup orientation="portrait" horizontalDpi="1200" verticalDpi="1200" r:id="rId10"/>
      <headerFooter alignWithMargins="0"/>
    </customSheetView>
    <customSheetView guid="{3CBED636-2D45-404E-AAC8-3EE8AD1E87DC}" showPageBreaks="1" fitToPage="1" printArea="1" showRuler="0" topLeftCell="CH1">
      <selection activeCell="CJ1" sqref="CJ1:CN30"/>
      <colBreaks count="21" manualBreakCount="21">
        <brk id="6" max="1048575" man="1"/>
        <brk id="11" max="1048575" man="1"/>
        <brk id="15" max="1048575" man="1"/>
        <brk id="19" max="1048575" man="1"/>
        <brk id="23" max="1048575" man="1"/>
        <brk id="27" max="1048575" man="1"/>
        <brk id="32" max="1048575" man="1"/>
        <brk id="37" max="1048575" man="1"/>
        <brk id="41" max="1048575" man="1"/>
        <brk id="45" max="1048575" man="1"/>
        <brk id="49" max="1048575" man="1"/>
        <brk id="52" max="1048575" man="1"/>
        <brk id="57" max="1048575" man="1"/>
        <brk id="62" max="1048575" man="1"/>
        <brk id="69" max="1048575" man="1"/>
        <brk id="73" max="1048575" man="1"/>
        <brk id="77" max="1048575" man="1"/>
        <brk id="83" max="1048575" man="1"/>
        <brk id="92" max="1048575" man="1"/>
        <brk id="102" max="1048575" man="1"/>
        <brk id="109" max="1048575" man="1"/>
      </colBreaks>
      <pageMargins left="0.25" right="0.25" top="0.5" bottom="0.5" header="0.25" footer="0.25"/>
      <printOptions horizontalCentered="1"/>
      <pageSetup orientation="portrait" horizontalDpi="1200" verticalDpi="1200" r:id="rId11"/>
      <headerFooter alignWithMargins="0"/>
    </customSheetView>
    <customSheetView guid="{5528C217-5C85-409E-BEF2-118EFA30D59F}" showPageBreaks="1" fitToPage="1" printArea="1" showRuler="0" topLeftCell="CH33">
      <selection activeCell="CJ34" sqref="CJ34:CN54"/>
      <colBreaks count="21" manualBreakCount="21">
        <brk id="6" max="1048575" man="1"/>
        <brk id="11" max="1048575" man="1"/>
        <brk id="15" max="1048575" man="1"/>
        <brk id="19" max="1048575" man="1"/>
        <brk id="23" max="1048575" man="1"/>
        <brk id="27" max="1048575" man="1"/>
        <brk id="32" max="1048575" man="1"/>
        <brk id="37" max="1048575" man="1"/>
        <brk id="41" max="1048575" man="1"/>
        <brk id="45" max="1048575" man="1"/>
        <brk id="49" max="1048575" man="1"/>
        <brk id="52" max="1048575" man="1"/>
        <brk id="57" max="1048575" man="1"/>
        <brk id="62" max="1048575" man="1"/>
        <brk id="69" max="1048575" man="1"/>
        <brk id="73" max="1048575" man="1"/>
        <brk id="77" max="1048575" man="1"/>
        <brk id="83" max="1048575" man="1"/>
        <brk id="92" max="1048575" man="1"/>
        <brk id="102" max="1048575" man="1"/>
        <brk id="109" max="1048575" man="1"/>
      </colBreaks>
      <pageMargins left="0.25" right="0.25" top="0.5" bottom="0.5" header="0.25" footer="0.25"/>
      <printOptions horizontalCentered="1"/>
      <pageSetup orientation="portrait" horizontalDpi="1200" verticalDpi="1200" r:id="rId12"/>
      <headerFooter alignWithMargins="0"/>
    </customSheetView>
    <customSheetView guid="{F0C9B202-A28C-4D84-9483-9F8FC93D796D}" showPageBreaks="1" fitToPage="1" printArea="1" showRuler="0" topLeftCell="CH54">
      <selection activeCell="CJ56" sqref="CJ56:CN79"/>
      <colBreaks count="21" manualBreakCount="21">
        <brk id="6" max="1048575" man="1"/>
        <brk id="11" max="1048575" man="1"/>
        <brk id="15" max="1048575" man="1"/>
        <brk id="19" max="1048575" man="1"/>
        <brk id="23" max="1048575" man="1"/>
        <brk id="27" max="1048575" man="1"/>
        <brk id="32" max="1048575" man="1"/>
        <brk id="37" max="1048575" man="1"/>
        <brk id="41" max="1048575" man="1"/>
        <brk id="45" max="1048575" man="1"/>
        <brk id="49" max="1048575" man="1"/>
        <brk id="52" max="1048575" man="1"/>
        <brk id="57" max="1048575" man="1"/>
        <brk id="62" max="1048575" man="1"/>
        <brk id="69" max="1048575" man="1"/>
        <brk id="73" max="1048575" man="1"/>
        <brk id="77" max="1048575" man="1"/>
        <brk id="83" max="1048575" man="1"/>
        <brk id="92" max="1048575" man="1"/>
        <brk id="102" max="1048575" man="1"/>
        <brk id="109" max="1048575" man="1"/>
      </colBreaks>
      <pageMargins left="0.25" right="0.25" top="0.5" bottom="0.5" header="0.25" footer="0.25"/>
      <printOptions horizontalCentered="1"/>
      <pageSetup orientation="portrait" horizontalDpi="1200" verticalDpi="1200" r:id="rId13"/>
      <headerFooter alignWithMargins="0"/>
    </customSheetView>
    <customSheetView guid="{BEBB2007-766E-4870-AB0B-58E56CB3F651}" scale="75" printArea="1" showRuler="0" topLeftCell="CA2">
      <selection activeCell="CD2" sqref="CD2:CI33"/>
      <colBreaks count="3" manualBreakCount="3">
        <brk id="92" max="57" man="1"/>
        <brk id="102" max="57" man="1"/>
        <brk id="109" max="57" man="1"/>
      </colBreaks>
      <pageMargins left="0.25" right="0.25" top="0.5" bottom="0.5" header="0.25" footer="0.25"/>
      <printOptions horizontalCentered="1"/>
      <pageSetup scale="70" fitToWidth="4" orientation="landscape" horizontalDpi="1200" verticalDpi="1200" r:id="rId14"/>
      <headerFooter alignWithMargins="0"/>
    </customSheetView>
    <customSheetView guid="{368BDFFC-8B6F-4E1E-88F3-F226428845CF}" showPageBreaks="1" fitToPage="1" printArea="1" showRuler="0" topLeftCell="BJ1">
      <selection activeCell="BK1" sqref="BK1:BQ33"/>
      <colBreaks count="21" manualBreakCount="21">
        <brk id="6" max="1048575" man="1"/>
        <brk id="11" max="1048575" man="1"/>
        <brk id="15" max="1048575" man="1"/>
        <brk id="19" max="1048575" man="1"/>
        <brk id="23" max="1048575" man="1"/>
        <brk id="27" max="1048575" man="1"/>
        <brk id="32" max="1048575" man="1"/>
        <brk id="37" max="1048575" man="1"/>
        <brk id="41" max="1048575" man="1"/>
        <brk id="45" max="1048575" man="1"/>
        <brk id="49" max="1048575" man="1"/>
        <brk id="52" max="1048575" man="1"/>
        <brk id="57" max="1048575" man="1"/>
        <brk id="62" max="1048575" man="1"/>
        <brk id="69" max="1048575" man="1"/>
        <brk id="73" max="1048575" man="1"/>
        <brk id="77" max="1048575" man="1"/>
        <brk id="83" max="1048575" man="1"/>
        <brk id="92" max="1048575" man="1"/>
        <brk id="102" max="1048575" man="1"/>
        <brk id="109" max="1048575" man="1"/>
      </colBreaks>
      <pageMargins left="0.25" right="0.25" top="0.5" bottom="0.5" header="0.25" footer="0.25"/>
      <printOptions horizontalCentered="1"/>
      <pageSetup orientation="portrait" horizontalDpi="1200" verticalDpi="1200" r:id="rId15"/>
      <headerFooter alignWithMargins="0"/>
    </customSheetView>
    <customSheetView guid="{57344CAB-EDB4-4D23-8F83-6632FA133D6F}" showPageBreaks="1" fitToPage="1" printArea="1" showRuler="0" topLeftCell="AF1">
      <selection activeCell="AG1" sqref="AG1:AK23"/>
      <colBreaks count="21" manualBreakCount="21">
        <brk id="6" max="1048575" man="1"/>
        <brk id="11" max="1048575" man="1"/>
        <brk id="15" max="1048575" man="1"/>
        <brk id="19" max="1048575" man="1"/>
        <brk id="23" max="1048575" man="1"/>
        <brk id="27" max="1048575" man="1"/>
        <brk id="32" max="1048575" man="1"/>
        <brk id="37" max="1048575" man="1"/>
        <brk id="41" max="1048575" man="1"/>
        <brk id="45" max="1048575" man="1"/>
        <brk id="49" max="1048575" man="1"/>
        <brk id="52" max="1048575" man="1"/>
        <brk id="57" max="1048575" man="1"/>
        <brk id="62" max="1048575" man="1"/>
        <brk id="69" max="1048575" man="1"/>
        <brk id="73" max="1048575" man="1"/>
        <brk id="77" max="1048575" man="1"/>
        <brk id="83" max="1048575" man="1"/>
        <brk id="92" max="1048575" man="1"/>
        <brk id="102" max="1048575" man="1"/>
        <brk id="109" max="1048575" man="1"/>
      </colBreaks>
      <pageMargins left="0.25" right="0.25" top="0.5" bottom="0.5" header="0.25" footer="0.25"/>
      <printOptions horizontalCentered="1"/>
      <pageSetup orientation="portrait" horizontalDpi="1200" verticalDpi="1200" r:id="rId16"/>
      <headerFooter alignWithMargins="0"/>
    </customSheetView>
    <customSheetView guid="{2C3700F5-7337-49E6-9C17-9B49CE910373}" showPageBreaks="1" fitToPage="1" printArea="1" showRuler="0" topLeftCell="AA1">
      <selection activeCell="AB1" sqref="AB1:AF52"/>
      <colBreaks count="21" manualBreakCount="21">
        <brk id="6" max="1048575" man="1"/>
        <brk id="11" max="1048575" man="1"/>
        <brk id="15" max="1048575" man="1"/>
        <brk id="19" max="1048575" man="1"/>
        <brk id="23" max="1048575" man="1"/>
        <brk id="27" max="1048575" man="1"/>
        <brk id="32" max="1048575" man="1"/>
        <brk id="37" max="1048575" man="1"/>
        <brk id="41" max="1048575" man="1"/>
        <brk id="45" max="1048575" man="1"/>
        <brk id="49" max="1048575" man="1"/>
        <brk id="52" max="1048575" man="1"/>
        <brk id="57" max="1048575" man="1"/>
        <brk id="62" max="1048575" man="1"/>
        <brk id="69" max="1048575" man="1"/>
        <brk id="73" max="1048575" man="1"/>
        <brk id="77" max="1048575" man="1"/>
        <brk id="83" max="1048575" man="1"/>
        <brk id="92" max="1048575" man="1"/>
        <brk id="102" max="1048575" man="1"/>
        <brk id="109" max="1048575" man="1"/>
      </colBreaks>
      <pageMargins left="0.25" right="0.25" top="0.5" bottom="0.5" header="0.25" footer="0.25"/>
      <printOptions horizontalCentered="1"/>
      <pageSetup orientation="portrait" horizontalDpi="1200" verticalDpi="1200" r:id="rId17"/>
      <headerFooter alignWithMargins="0"/>
    </customSheetView>
    <customSheetView guid="{833E8250-6973-4555-A9B1-5ACEC89F3481}" showPageBreaks="1" fitToPage="1" printArea="1" showRuler="0" topLeftCell="X1">
      <selection activeCell="X1" sqref="X1:AA25"/>
      <colBreaks count="21" manualBreakCount="21">
        <brk id="6" max="1048575" man="1"/>
        <brk id="11" max="1048575" man="1"/>
        <brk id="15" max="1048575" man="1"/>
        <brk id="19" max="1048575" man="1"/>
        <brk id="23" max="1048575" man="1"/>
        <brk id="27" max="1048575" man="1"/>
        <brk id="32" max="1048575" man="1"/>
        <brk id="37" max="1048575" man="1"/>
        <brk id="41" max="1048575" man="1"/>
        <brk id="45" max="1048575" man="1"/>
        <brk id="49" max="1048575" man="1"/>
        <brk id="52" max="1048575" man="1"/>
        <brk id="57" max="1048575" man="1"/>
        <brk id="62" max="1048575" man="1"/>
        <brk id="69" max="1048575" man="1"/>
        <brk id="73" max="1048575" man="1"/>
        <brk id="77" max="1048575" man="1"/>
        <brk id="83" max="1048575" man="1"/>
        <brk id="92" max="1048575" man="1"/>
        <brk id="102" max="1048575" man="1"/>
        <brk id="109" max="1048575" man="1"/>
      </colBreaks>
      <pageMargins left="0.25" right="0.25" top="0.5" bottom="0.5" header="0.25" footer="0.25"/>
      <printOptions horizontalCentered="1"/>
      <pageSetup orientation="portrait" horizontalDpi="1200" verticalDpi="1200" r:id="rId18"/>
      <headerFooter alignWithMargins="0"/>
    </customSheetView>
    <customSheetView guid="{70410578-0BAB-407F-B45A-A1FD00E78914}" showPageBreaks="1" fitToPage="1" printArea="1" showRuler="0" topLeftCell="R1">
      <selection activeCell="T1" sqref="T1:W48"/>
      <colBreaks count="21" manualBreakCount="21">
        <brk id="6" max="1048575" man="1"/>
        <brk id="11" max="1048575" man="1"/>
        <brk id="15" max="1048575" man="1"/>
        <brk id="19" max="1048575" man="1"/>
        <brk id="23" max="1048575" man="1"/>
        <brk id="27" max="1048575" man="1"/>
        <brk id="32" max="1048575" man="1"/>
        <brk id="37" max="1048575" man="1"/>
        <brk id="41" max="1048575" man="1"/>
        <brk id="45" max="1048575" man="1"/>
        <brk id="49" max="1048575" man="1"/>
        <brk id="52" max="1048575" man="1"/>
        <brk id="57" max="1048575" man="1"/>
        <brk id="62" max="1048575" man="1"/>
        <brk id="69" max="1048575" man="1"/>
        <brk id="73" max="1048575" man="1"/>
        <brk id="77" max="1048575" man="1"/>
        <brk id="83" max="1048575" man="1"/>
        <brk id="92" max="1048575" man="1"/>
        <brk id="102" max="1048575" man="1"/>
        <brk id="109" max="1048575" man="1"/>
      </colBreaks>
      <pageMargins left="0.25" right="0.25" top="0.5" bottom="0.5" header="0.25" footer="0.25"/>
      <printOptions horizontalCentered="1"/>
      <pageSetup orientation="portrait" horizontalDpi="1200" verticalDpi="1200" r:id="rId19"/>
      <headerFooter alignWithMargins="0"/>
    </customSheetView>
    <customSheetView guid="{114781A2-0298-429A-B53B-CCDE7FC07C8A}" showPageBreaks="1" fitToPage="1" printArea="1" showRuler="0" topLeftCell="O1">
      <selection activeCell="P1" sqref="P1:S26"/>
      <colBreaks count="21" manualBreakCount="21">
        <brk id="6" max="1048575" man="1"/>
        <brk id="11" max="1048575" man="1"/>
        <brk id="15" max="1048575" man="1"/>
        <brk id="19" max="1048575" man="1"/>
        <brk id="23" max="1048575" man="1"/>
        <brk id="27" max="1048575" man="1"/>
        <brk id="32" max="1048575" man="1"/>
        <brk id="37" max="1048575" man="1"/>
        <brk id="41" max="1048575" man="1"/>
        <brk id="45" max="1048575" man="1"/>
        <brk id="49" max="1048575" man="1"/>
        <brk id="52" max="1048575" man="1"/>
        <brk id="57" max="1048575" man="1"/>
        <brk id="62" max="1048575" man="1"/>
        <brk id="69" max="1048575" man="1"/>
        <brk id="73" max="1048575" man="1"/>
        <brk id="77" max="1048575" man="1"/>
        <brk id="83" max="1048575" man="1"/>
        <brk id="92" max="1048575" man="1"/>
        <brk id="102" max="1048575" man="1"/>
        <brk id="109" max="1048575" man="1"/>
      </colBreaks>
      <pageMargins left="0.25" right="0.25" top="0.5" bottom="0.5" header="0.25" footer="0.25"/>
      <printOptions horizontalCentered="1"/>
      <pageSetup orientation="portrait" horizontalDpi="1200" verticalDpi="1200" r:id="rId20"/>
      <headerFooter alignWithMargins="0"/>
    </customSheetView>
    <customSheetView guid="{1E45DDAB-A557-4269-B1F7-CCA75743796E}" showPageBreaks="1" fitToPage="1" printArea="1" showRuler="0" topLeftCell="J1">
      <selection activeCell="L1" sqref="L1:O32"/>
      <colBreaks count="21" manualBreakCount="21">
        <brk id="6" max="1048575" man="1"/>
        <brk id="11" max="1048575" man="1"/>
        <brk id="15" max="1048575" man="1"/>
        <brk id="19" max="1048575" man="1"/>
        <brk id="23" max="1048575" man="1"/>
        <brk id="27" max="1048575" man="1"/>
        <brk id="32" max="1048575" man="1"/>
        <brk id="37" max="1048575" man="1"/>
        <brk id="41" max="1048575" man="1"/>
        <brk id="45" max="1048575" man="1"/>
        <brk id="49" max="1048575" man="1"/>
        <brk id="52" max="1048575" man="1"/>
        <brk id="57" max="1048575" man="1"/>
        <brk id="62" max="1048575" man="1"/>
        <brk id="69" max="1048575" man="1"/>
        <brk id="73" max="1048575" man="1"/>
        <brk id="77" max="1048575" man="1"/>
        <brk id="83" max="1048575" man="1"/>
        <brk id="92" max="1048575" man="1"/>
        <brk id="102" max="1048575" man="1"/>
        <brk id="109" max="1048575" man="1"/>
      </colBreaks>
      <pageMargins left="0.25" right="0.25" top="0.5" bottom="0.5" header="0.25" footer="0.25"/>
      <printOptions horizontalCentered="1"/>
      <pageSetup orientation="portrait" horizontalDpi="1200" verticalDpi="1200" r:id="rId21"/>
      <headerFooter alignWithMargins="0"/>
    </customSheetView>
    <customSheetView guid="{DF51FD8A-8BA9-46B7-B455-DFD0D532E42D}" showPageBreaks="1" fitToPage="1" printArea="1" showRuler="0" topLeftCell="E1">
      <selection activeCell="G1" sqref="G1:K42"/>
      <colBreaks count="21" manualBreakCount="21">
        <brk id="6" max="1048575" man="1"/>
        <brk id="11" max="1048575" man="1"/>
        <brk id="15" max="1048575" man="1"/>
        <brk id="19" max="1048575" man="1"/>
        <brk id="23" max="1048575" man="1"/>
        <brk id="27" max="1048575" man="1"/>
        <brk id="32" max="1048575" man="1"/>
        <brk id="37" max="1048575" man="1"/>
        <brk id="41" max="1048575" man="1"/>
        <brk id="45" max="1048575" man="1"/>
        <brk id="49" max="1048575" man="1"/>
        <brk id="52" max="1048575" man="1"/>
        <brk id="57" max="1048575" man="1"/>
        <brk id="62" max="1048575" man="1"/>
        <brk id="69" max="1048575" man="1"/>
        <brk id="73" max="1048575" man="1"/>
        <brk id="77" max="1048575" man="1"/>
        <brk id="83" max="1048575" man="1"/>
        <brk id="92" max="1048575" man="1"/>
        <brk id="102" max="1048575" man="1"/>
        <brk id="109" max="1048575" man="1"/>
      </colBreaks>
      <pageMargins left="0.25" right="0.25" top="0.5" bottom="0.5" header="0.25" footer="0.25"/>
      <printOptions horizontalCentered="1"/>
      <pageSetup orientation="portrait" horizontalDpi="1200" verticalDpi="1200" r:id="rId22"/>
      <headerFooter alignWithMargins="0"/>
    </customSheetView>
  </customSheetViews>
  <phoneticPr fontId="16" type="noConversion"/>
  <printOptions horizontalCentered="1"/>
  <pageMargins left="0.5" right="0.25" top="0.78" bottom="0.45" header="0.5" footer="0.5"/>
  <pageSetup scale="89" orientation="portrait" r:id="rId23"/>
  <headerFooter alignWithMargins="0"/>
  <colBreaks count="2" manualBreakCount="2">
    <brk id="92" max="57" man="1"/>
    <brk id="104" max="57" man="1"/>
  </colBreaks>
  <customProperties>
    <customPr name="_pios_id" r:id="rId24"/>
    <customPr name="EpmWorksheetKeyString_GUID" r:id="rId25"/>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56"/>
  <sheetViews>
    <sheetView workbookViewId="0">
      <pane xSplit="4" ySplit="8" topLeftCell="E9" activePane="bottomRight" state="frozen"/>
      <selection activeCell="DC14" sqref="DC14"/>
      <selection pane="topRight" activeCell="DC14" sqref="DC14"/>
      <selection pane="bottomLeft" activeCell="DC14" sqref="DC14"/>
      <selection pane="bottomRight" activeCell="I24" sqref="I24"/>
    </sheetView>
  </sheetViews>
  <sheetFormatPr defaultColWidth="9.1640625" defaultRowHeight="12.75" outlineLevelCol="1" x14ac:dyDescent="0.2"/>
  <cols>
    <col min="1" max="1" width="5.5" style="388" customWidth="1"/>
    <col min="2" max="2" width="7.1640625" style="388" customWidth="1"/>
    <col min="3" max="3" width="81.5" style="388" bestFit="1" customWidth="1" outlineLevel="1"/>
    <col min="4" max="4" width="47.33203125" style="388" bestFit="1" customWidth="1"/>
    <col min="5" max="5" width="19.6640625" style="388" bestFit="1" customWidth="1"/>
    <col min="6" max="6" width="19.5" style="388" bestFit="1" customWidth="1"/>
    <col min="7" max="7" width="15.1640625" style="388" bestFit="1" customWidth="1"/>
    <col min="8" max="8" width="9.1640625" style="388"/>
    <col min="9" max="9" width="10.5" style="388" bestFit="1" customWidth="1"/>
    <col min="10" max="11" width="9.1640625" style="388"/>
    <col min="12" max="13" width="12.6640625" style="388" customWidth="1"/>
    <col min="14" max="15" width="9.1640625" style="388"/>
    <col min="16" max="16" width="9.1640625" style="388" customWidth="1"/>
    <col min="17" max="17" width="76" style="388" customWidth="1"/>
    <col min="18" max="16384" width="9.1640625" style="388"/>
  </cols>
  <sheetData>
    <row r="2" spans="1:9" ht="15" x14ac:dyDescent="0.25">
      <c r="A2" s="391"/>
      <c r="B2" s="584" t="s">
        <v>216</v>
      </c>
      <c r="C2" s="585"/>
      <c r="D2" s="585"/>
      <c r="E2" s="585"/>
      <c r="F2" s="585"/>
    </row>
    <row r="3" spans="1:9" ht="15" x14ac:dyDescent="0.25">
      <c r="A3" s="391"/>
      <c r="B3" s="584" t="s">
        <v>391</v>
      </c>
      <c r="C3" s="585"/>
      <c r="D3" s="585"/>
      <c r="E3" s="585"/>
      <c r="F3" s="585"/>
    </row>
    <row r="4" spans="1:9" ht="15" x14ac:dyDescent="0.25">
      <c r="A4" s="391"/>
      <c r="B4" s="584" t="s">
        <v>255</v>
      </c>
      <c r="C4" s="585"/>
      <c r="D4" s="585"/>
      <c r="E4" s="585"/>
      <c r="F4" s="585"/>
    </row>
    <row r="5" spans="1:9" ht="15" x14ac:dyDescent="0.25">
      <c r="A5" s="391"/>
      <c r="B5" s="584" t="str">
        <f>+[26]Inputs!B2</f>
        <v>FOR THE TWELVE MONTHS ENDED DECEMBER 31, 2023</v>
      </c>
      <c r="C5" s="585"/>
      <c r="D5" s="585"/>
      <c r="E5" s="585"/>
      <c r="F5" s="585"/>
    </row>
    <row r="6" spans="1:9" ht="15" x14ac:dyDescent="0.25">
      <c r="B6" s="585"/>
      <c r="C6" s="586"/>
      <c r="D6" s="586"/>
      <c r="E6" s="585"/>
      <c r="F6" s="587"/>
    </row>
    <row r="7" spans="1:9" ht="14.25" x14ac:dyDescent="0.2">
      <c r="B7" s="587"/>
      <c r="C7" s="587"/>
      <c r="D7" s="588"/>
      <c r="E7" s="587"/>
      <c r="F7" s="589"/>
    </row>
    <row r="8" spans="1:9" ht="49.5" customHeight="1" thickBot="1" x14ac:dyDescent="0.25">
      <c r="B8" s="590" t="s">
        <v>254</v>
      </c>
      <c r="C8" s="591" t="s">
        <v>190</v>
      </c>
      <c r="D8" s="592" t="s">
        <v>253</v>
      </c>
      <c r="E8" s="593" t="s">
        <v>374</v>
      </c>
      <c r="F8" s="589"/>
    </row>
    <row r="9" spans="1:9" ht="16.5" customHeight="1" x14ac:dyDescent="0.2">
      <c r="B9" s="594"/>
      <c r="C9" s="595"/>
      <c r="D9" s="596"/>
      <c r="E9" s="597"/>
      <c r="F9" s="589"/>
    </row>
    <row r="10" spans="1:9" ht="14.25" x14ac:dyDescent="0.2">
      <c r="B10" s="598">
        <v>1</v>
      </c>
      <c r="C10" s="599" t="s">
        <v>252</v>
      </c>
      <c r="D10" s="600" t="s">
        <v>392</v>
      </c>
      <c r="E10" s="601">
        <f>model!DE57</f>
        <v>2920839628.2527175</v>
      </c>
      <c r="F10" s="589"/>
    </row>
    <row r="11" spans="1:9" ht="14.25" x14ac:dyDescent="0.2">
      <c r="B11" s="598">
        <f t="shared" ref="B11:B17" si="0">+B10+1</f>
        <v>2</v>
      </c>
      <c r="C11" s="599" t="s">
        <v>396</v>
      </c>
      <c r="D11" s="600" t="s">
        <v>375</v>
      </c>
      <c r="E11" s="602">
        <f>P34</f>
        <v>7.6600000000000001E-2</v>
      </c>
      <c r="F11" s="587"/>
    </row>
    <row r="12" spans="1:9" ht="14.25" x14ac:dyDescent="0.2">
      <c r="B12" s="598">
        <f t="shared" si="0"/>
        <v>3</v>
      </c>
      <c r="C12" s="599" t="s">
        <v>251</v>
      </c>
      <c r="D12" s="600" t="s">
        <v>250</v>
      </c>
      <c r="E12" s="601">
        <f>ROUND(E10*E11,0)</f>
        <v>223736316</v>
      </c>
      <c r="F12" s="589"/>
    </row>
    <row r="13" spans="1:9" ht="14.25" x14ac:dyDescent="0.2">
      <c r="B13" s="598">
        <v>4</v>
      </c>
      <c r="C13" s="599" t="s">
        <v>123</v>
      </c>
      <c r="D13" s="600" t="s">
        <v>392</v>
      </c>
      <c r="E13" s="601">
        <f>model!DE44</f>
        <v>189980632.65321827</v>
      </c>
      <c r="F13" s="589"/>
      <c r="G13" s="390"/>
    </row>
    <row r="14" spans="1:9" ht="14.25" x14ac:dyDescent="0.2">
      <c r="B14" s="598">
        <f t="shared" si="0"/>
        <v>5</v>
      </c>
      <c r="C14" s="599" t="s">
        <v>249</v>
      </c>
      <c r="D14" s="600" t="s">
        <v>376</v>
      </c>
      <c r="E14" s="603">
        <f>ROUND(E13-E12,0)</f>
        <v>-33755683</v>
      </c>
      <c r="F14" s="589"/>
      <c r="G14" s="390"/>
      <c r="H14" s="389"/>
      <c r="I14" s="444"/>
    </row>
    <row r="15" spans="1:9" ht="14.25" x14ac:dyDescent="0.2">
      <c r="B15" s="598">
        <f t="shared" si="0"/>
        <v>6</v>
      </c>
      <c r="C15" s="599" t="s">
        <v>377</v>
      </c>
      <c r="D15" s="600" t="s">
        <v>393</v>
      </c>
      <c r="E15" s="601">
        <f>IF(E14&lt;0,0,E14)</f>
        <v>0</v>
      </c>
      <c r="F15" s="589"/>
      <c r="G15" s="444"/>
      <c r="I15" s="444"/>
    </row>
    <row r="16" spans="1:9" ht="14.25" x14ac:dyDescent="0.2">
      <c r="B16" s="598">
        <f t="shared" si="0"/>
        <v>7</v>
      </c>
      <c r="C16" s="599" t="s">
        <v>248</v>
      </c>
      <c r="D16" s="600" t="s">
        <v>390</v>
      </c>
      <c r="E16" s="604">
        <f>model!CC20</f>
        <v>0.75432399999999999</v>
      </c>
      <c r="F16" s="589"/>
    </row>
    <row r="17" spans="2:15" ht="14.25" x14ac:dyDescent="0.2">
      <c r="B17" s="605">
        <f t="shared" si="0"/>
        <v>8</v>
      </c>
      <c r="C17" s="606" t="s">
        <v>378</v>
      </c>
      <c r="D17" s="607" t="s">
        <v>379</v>
      </c>
      <c r="E17" s="608">
        <f>ROUND(+E15/E16,0)</f>
        <v>0</v>
      </c>
      <c r="F17" s="589"/>
    </row>
    <row r="18" spans="2:15" ht="14.25" x14ac:dyDescent="0.2">
      <c r="B18" s="609"/>
      <c r="C18" s="610"/>
      <c r="D18" s="610"/>
      <c r="E18" s="611"/>
      <c r="F18" s="589"/>
    </row>
    <row r="19" spans="2:15" ht="14.25" x14ac:dyDescent="0.2">
      <c r="B19" s="612"/>
      <c r="C19" s="613" t="s">
        <v>380</v>
      </c>
      <c r="D19" s="613"/>
      <c r="E19" s="614">
        <f>E13/E10</f>
        <v>6.5043157732993045E-2</v>
      </c>
      <c r="F19" s="589"/>
    </row>
    <row r="24" spans="2:15" x14ac:dyDescent="0.2">
      <c r="C24" s="467" t="s">
        <v>299</v>
      </c>
      <c r="D24" s="468"/>
      <c r="E24" s="468"/>
      <c r="F24" s="469" t="s">
        <v>300</v>
      </c>
    </row>
    <row r="25" spans="2:15" ht="24" x14ac:dyDescent="0.2">
      <c r="C25" s="470"/>
      <c r="D25" s="471"/>
      <c r="E25" s="471"/>
      <c r="F25" s="472" t="s">
        <v>301</v>
      </c>
    </row>
    <row r="26" spans="2:15" x14ac:dyDescent="0.2">
      <c r="C26" s="473" t="s">
        <v>302</v>
      </c>
      <c r="D26" s="474"/>
      <c r="E26" s="474"/>
      <c r="F26" s="475" t="s">
        <v>381</v>
      </c>
    </row>
    <row r="27" spans="2:15" x14ac:dyDescent="0.2">
      <c r="C27" s="476" t="s">
        <v>303</v>
      </c>
      <c r="D27" s="477"/>
      <c r="E27" s="477"/>
      <c r="F27" s="478">
        <v>43465</v>
      </c>
    </row>
    <row r="28" spans="2:15" ht="13.5" thickBot="1" x14ac:dyDescent="0.25">
      <c r="C28" s="479" t="s">
        <v>304</v>
      </c>
      <c r="D28" s="477"/>
      <c r="E28" s="477"/>
      <c r="F28" s="478">
        <v>43952</v>
      </c>
    </row>
    <row r="29" spans="2:15" ht="14.25" x14ac:dyDescent="0.2">
      <c r="C29" s="473"/>
      <c r="D29" s="480" t="s">
        <v>305</v>
      </c>
      <c r="E29" s="481" t="s">
        <v>306</v>
      </c>
      <c r="F29" s="482" t="s">
        <v>307</v>
      </c>
      <c r="G29" s="627"/>
      <c r="H29" s="512"/>
      <c r="I29" s="628"/>
      <c r="L29" s="587" t="s">
        <v>382</v>
      </c>
    </row>
    <row r="30" spans="2:15" ht="14.25" x14ac:dyDescent="0.2">
      <c r="C30" s="483" t="s">
        <v>308</v>
      </c>
      <c r="D30" s="484"/>
      <c r="E30" s="485"/>
      <c r="F30" s="486"/>
      <c r="G30" s="626"/>
      <c r="H30" s="620"/>
      <c r="I30" s="621"/>
      <c r="L30" s="587" t="s">
        <v>383</v>
      </c>
    </row>
    <row r="31" spans="2:15" x14ac:dyDescent="0.2">
      <c r="C31" s="483" t="s">
        <v>309</v>
      </c>
      <c r="D31" s="484">
        <v>0.51500000000000001</v>
      </c>
      <c r="E31" s="485">
        <v>5.4951456310679617E-2</v>
      </c>
      <c r="F31" s="486">
        <v>2.8299999999999999E-2</v>
      </c>
      <c r="G31" s="616">
        <v>0.51</v>
      </c>
      <c r="H31" s="616">
        <v>0.05</v>
      </c>
      <c r="I31" s="617">
        <v>2.5499999999999998E-2</v>
      </c>
    </row>
    <row r="32" spans="2:15" x14ac:dyDescent="0.2">
      <c r="C32" s="483" t="s">
        <v>310</v>
      </c>
      <c r="D32" s="484">
        <v>0</v>
      </c>
      <c r="E32" s="485">
        <v>0</v>
      </c>
      <c r="F32" s="486">
        <v>0</v>
      </c>
      <c r="I32" s="625"/>
      <c r="O32" s="170" t="s">
        <v>388</v>
      </c>
    </row>
    <row r="33" spans="3:17" x14ac:dyDescent="0.2">
      <c r="C33" s="483" t="s">
        <v>311</v>
      </c>
      <c r="D33" s="487">
        <v>0.48499999999999999</v>
      </c>
      <c r="E33" s="488">
        <v>9.4E-2</v>
      </c>
      <c r="F33" s="489">
        <v>4.5600000000000002E-2</v>
      </c>
      <c r="G33" s="616">
        <v>0.49</v>
      </c>
      <c r="H33" s="616">
        <v>9.4E-2</v>
      </c>
      <c r="I33" s="617">
        <v>4.6100000000000002E-2</v>
      </c>
      <c r="L33" s="170" t="s">
        <v>384</v>
      </c>
      <c r="M33" s="170" t="s">
        <v>385</v>
      </c>
      <c r="N33" s="388" t="s">
        <v>386</v>
      </c>
      <c r="O33" s="170" t="s">
        <v>387</v>
      </c>
      <c r="P33" s="388" t="s">
        <v>389</v>
      </c>
    </row>
    <row r="34" spans="3:17" x14ac:dyDescent="0.2">
      <c r="C34" s="483" t="s">
        <v>31</v>
      </c>
      <c r="D34" s="484">
        <v>1</v>
      </c>
      <c r="E34" s="485"/>
      <c r="F34" s="490">
        <v>7.3899999999999993E-2</v>
      </c>
      <c r="G34" s="618">
        <v>1</v>
      </c>
      <c r="H34" s="615"/>
      <c r="I34" s="619">
        <v>7.1599999999999997E-2</v>
      </c>
      <c r="L34" s="388">
        <f>F34*6</f>
        <v>0.44339999999999996</v>
      </c>
      <c r="M34" s="388">
        <f>I34*359</f>
        <v>25.7044</v>
      </c>
      <c r="N34" s="629">
        <f>ROUND((L34+M34)/365,4)</f>
        <v>7.1599999999999997E-2</v>
      </c>
      <c r="O34" s="388">
        <v>5.0000000000000001E-3</v>
      </c>
      <c r="P34" s="423">
        <f>N34+O34</f>
        <v>7.6600000000000001E-2</v>
      </c>
    </row>
    <row r="35" spans="3:17" x14ac:dyDescent="0.2">
      <c r="C35" s="483"/>
      <c r="D35" s="491"/>
      <c r="E35" s="492"/>
      <c r="F35" s="493"/>
      <c r="G35" s="620"/>
      <c r="H35" s="620"/>
      <c r="I35" s="621"/>
    </row>
    <row r="36" spans="3:17" x14ac:dyDescent="0.2">
      <c r="C36" s="483" t="s">
        <v>312</v>
      </c>
      <c r="D36" s="484">
        <v>0</v>
      </c>
      <c r="E36" s="485">
        <v>0</v>
      </c>
      <c r="F36" s="486">
        <v>0</v>
      </c>
      <c r="G36" s="616">
        <v>0.51</v>
      </c>
      <c r="H36" s="616">
        <v>3.9500000000000007E-2</v>
      </c>
      <c r="I36" s="617">
        <v>2.01E-2</v>
      </c>
    </row>
    <row r="37" spans="3:17" x14ac:dyDescent="0.2">
      <c r="C37" s="483" t="s">
        <v>313</v>
      </c>
      <c r="D37" s="484">
        <v>0.51500000000000001</v>
      </c>
      <c r="E37" s="485">
        <v>4.3411650485436902E-2</v>
      </c>
      <c r="F37" s="486">
        <v>2.24E-2</v>
      </c>
      <c r="I37" s="625"/>
    </row>
    <row r="38" spans="3:17" x14ac:dyDescent="0.2">
      <c r="C38" s="483" t="s">
        <v>310</v>
      </c>
      <c r="D38" s="484">
        <v>0</v>
      </c>
      <c r="E38" s="485">
        <v>0</v>
      </c>
      <c r="F38" s="486">
        <v>0</v>
      </c>
      <c r="I38" s="625"/>
    </row>
    <row r="39" spans="3:17" ht="14.25" x14ac:dyDescent="0.2">
      <c r="C39" s="483" t="s">
        <v>311</v>
      </c>
      <c r="D39" s="484">
        <v>0.48499999999999999</v>
      </c>
      <c r="E39" s="494">
        <v>9.4E-2</v>
      </c>
      <c r="F39" s="486">
        <v>4.5600000000000002E-2</v>
      </c>
      <c r="G39" s="616">
        <v>0.49</v>
      </c>
      <c r="H39" s="616">
        <v>9.4E-2</v>
      </c>
      <c r="I39" s="617">
        <v>4.6100000000000002E-2</v>
      </c>
      <c r="L39" s="587">
        <f>H39*(10)</f>
        <v>0.94</v>
      </c>
      <c r="M39" s="587">
        <f>E39*(365-10)</f>
        <v>33.369999999999997</v>
      </c>
      <c r="N39" s="631">
        <f>ROUND((L39+M39)/365,4)</f>
        <v>9.4E-2</v>
      </c>
      <c r="O39" s="587"/>
      <c r="P39" s="632">
        <f>O39+N39</f>
        <v>9.4E-2</v>
      </c>
    </row>
    <row r="40" spans="3:17" ht="13.5" thickBot="1" x14ac:dyDescent="0.25">
      <c r="C40" s="483" t="s">
        <v>314</v>
      </c>
      <c r="D40" s="495">
        <v>1</v>
      </c>
      <c r="E40" s="496"/>
      <c r="F40" s="497">
        <v>6.8000000000000005E-2</v>
      </c>
      <c r="G40" s="622">
        <v>1</v>
      </c>
      <c r="H40" s="623"/>
      <c r="I40" s="624">
        <v>6.6200000000000009E-2</v>
      </c>
    </row>
    <row r="41" spans="3:17" x14ac:dyDescent="0.2">
      <c r="C41" s="473"/>
      <c r="D41" s="492"/>
      <c r="E41" s="492"/>
      <c r="F41" s="493"/>
    </row>
    <row r="42" spans="3:17" x14ac:dyDescent="0.2">
      <c r="C42" s="498" t="s">
        <v>315</v>
      </c>
      <c r="D42" s="492"/>
      <c r="E42" s="492"/>
      <c r="F42" s="493"/>
    </row>
    <row r="43" spans="3:17" x14ac:dyDescent="0.2">
      <c r="C43" s="499" t="s">
        <v>77</v>
      </c>
      <c r="D43" s="492"/>
      <c r="E43" s="500"/>
      <c r="F43" s="501">
        <v>5.1240000000000001E-3</v>
      </c>
    </row>
    <row r="44" spans="3:17" ht="12.6" customHeight="1" x14ac:dyDescent="0.2">
      <c r="C44" s="499" t="s">
        <v>151</v>
      </c>
      <c r="D44" s="492"/>
      <c r="E44" s="500"/>
      <c r="F44" s="501">
        <v>2E-3</v>
      </c>
      <c r="M44" s="633" t="s">
        <v>395</v>
      </c>
      <c r="N44" s="634"/>
      <c r="O44" s="634"/>
      <c r="P44" s="634"/>
      <c r="Q44" s="635"/>
    </row>
    <row r="45" spans="3:17" ht="12.6" customHeight="1" x14ac:dyDescent="0.2">
      <c r="C45" s="499" t="s">
        <v>316</v>
      </c>
      <c r="D45" s="492"/>
      <c r="E45" s="502">
        <v>3.8519999999999999E-2</v>
      </c>
      <c r="F45" s="503">
        <v>3.8323000000000003E-2</v>
      </c>
      <c r="M45" s="636"/>
      <c r="N45" s="637"/>
      <c r="O45" s="637"/>
      <c r="P45" s="637"/>
      <c r="Q45" s="638"/>
    </row>
    <row r="46" spans="3:17" ht="12.6" customHeight="1" x14ac:dyDescent="0.2">
      <c r="C46" s="499"/>
      <c r="D46" s="492"/>
      <c r="E46" s="500"/>
      <c r="F46" s="501"/>
      <c r="M46" s="636"/>
      <c r="N46" s="637"/>
      <c r="O46" s="637"/>
      <c r="P46" s="637"/>
      <c r="Q46" s="638"/>
    </row>
    <row r="47" spans="3:17" ht="12.6" customHeight="1" x14ac:dyDescent="0.2">
      <c r="C47" s="499" t="s">
        <v>160</v>
      </c>
      <c r="D47" s="492"/>
      <c r="E47" s="500"/>
      <c r="F47" s="501">
        <v>4.5447000000000001E-2</v>
      </c>
      <c r="M47" s="636"/>
      <c r="N47" s="637"/>
      <c r="O47" s="637"/>
      <c r="P47" s="637"/>
      <c r="Q47" s="638"/>
    </row>
    <row r="48" spans="3:17" ht="12.6" customHeight="1" x14ac:dyDescent="0.2">
      <c r="C48" s="483"/>
      <c r="D48" s="492"/>
      <c r="E48" s="500"/>
      <c r="F48" s="501"/>
      <c r="M48" s="636"/>
      <c r="N48" s="637"/>
      <c r="O48" s="637"/>
      <c r="P48" s="637"/>
      <c r="Q48" s="638"/>
    </row>
    <row r="49" spans="3:17" ht="12.6" customHeight="1" x14ac:dyDescent="0.2">
      <c r="C49" s="483" t="s">
        <v>317</v>
      </c>
      <c r="D49" s="504"/>
      <c r="E49" s="505"/>
      <c r="F49" s="506">
        <v>0.95455299999999998</v>
      </c>
      <c r="M49" s="636"/>
      <c r="N49" s="637"/>
      <c r="O49" s="637"/>
      <c r="P49" s="637"/>
      <c r="Q49" s="638"/>
    </row>
    <row r="50" spans="3:17" ht="12.6" customHeight="1" x14ac:dyDescent="0.2">
      <c r="C50" s="499" t="s">
        <v>57</v>
      </c>
      <c r="D50" s="492"/>
      <c r="E50" s="507">
        <v>0.21</v>
      </c>
      <c r="F50" s="501">
        <v>0.200456</v>
      </c>
      <c r="M50" s="636"/>
      <c r="N50" s="637"/>
      <c r="O50" s="637"/>
      <c r="P50" s="637"/>
      <c r="Q50" s="638"/>
    </row>
    <row r="51" spans="3:17" ht="12.6" customHeight="1" x14ac:dyDescent="0.2">
      <c r="C51" s="508" t="s">
        <v>318</v>
      </c>
      <c r="D51" s="509"/>
      <c r="E51" s="510"/>
      <c r="F51" s="511">
        <v>0.75409700000000002</v>
      </c>
      <c r="M51" s="636"/>
      <c r="N51" s="637"/>
      <c r="O51" s="637"/>
      <c r="P51" s="637"/>
      <c r="Q51" s="638"/>
    </row>
    <row r="52" spans="3:17" x14ac:dyDescent="0.2">
      <c r="M52" s="636"/>
      <c r="N52" s="637"/>
      <c r="O52" s="637"/>
      <c r="P52" s="637"/>
      <c r="Q52" s="638"/>
    </row>
    <row r="53" spans="3:17" x14ac:dyDescent="0.2">
      <c r="M53" s="636"/>
      <c r="N53" s="637"/>
      <c r="O53" s="637"/>
      <c r="P53" s="637"/>
      <c r="Q53" s="638"/>
    </row>
    <row r="54" spans="3:17" x14ac:dyDescent="0.2">
      <c r="M54" s="636"/>
      <c r="N54" s="637"/>
      <c r="O54" s="637"/>
      <c r="P54" s="637"/>
      <c r="Q54" s="638"/>
    </row>
    <row r="55" spans="3:17" x14ac:dyDescent="0.2">
      <c r="M55" s="636"/>
      <c r="N55" s="637"/>
      <c r="O55" s="637"/>
      <c r="P55" s="637"/>
      <c r="Q55" s="638"/>
    </row>
    <row r="56" spans="3:17" x14ac:dyDescent="0.2">
      <c r="M56" s="639"/>
      <c r="N56" s="640"/>
      <c r="O56" s="640"/>
      <c r="P56" s="640"/>
      <c r="Q56" s="641"/>
    </row>
  </sheetData>
  <mergeCells count="1">
    <mergeCell ref="M44:Q56"/>
  </mergeCells>
  <pageMargins left="0.7" right="0.7" top="0.75" bottom="0.75" header="0.3" footer="0.3"/>
  <pageSetup scale="70" orientation="landscape" r:id="rId1"/>
  <customProperties>
    <customPr name="_pios_id" r:id="rId2"/>
    <customPr name="EpmWorksheetKeyString_GUID" r:id="rId3"/>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zoomScale="145" zoomScaleNormal="145" workbookViewId="0">
      <selection activeCell="R12" sqref="R12"/>
    </sheetView>
  </sheetViews>
  <sheetFormatPr defaultColWidth="9.33203125" defaultRowHeight="11.25" x14ac:dyDescent="0.2"/>
  <cols>
    <col min="1" max="1" width="19.33203125" style="537" bestFit="1" customWidth="1"/>
    <col min="2" max="16384" width="9.33203125" style="537"/>
  </cols>
  <sheetData>
    <row r="1" spans="1:2" x14ac:dyDescent="0.2">
      <c r="A1" s="536" t="s">
        <v>327</v>
      </c>
      <c r="B1" s="537" t="s">
        <v>334</v>
      </c>
    </row>
    <row r="2" spans="1:2" x14ac:dyDescent="0.2">
      <c r="A2" s="536" t="s">
        <v>328</v>
      </c>
      <c r="B2" s="537" t="s">
        <v>349</v>
      </c>
    </row>
    <row r="3" spans="1:2" x14ac:dyDescent="0.2">
      <c r="A3" s="536" t="s">
        <v>329</v>
      </c>
      <c r="B3" s="537" t="s">
        <v>350</v>
      </c>
    </row>
    <row r="4" spans="1:2" x14ac:dyDescent="0.2">
      <c r="A4" s="536" t="s">
        <v>330</v>
      </c>
      <c r="B4" s="537" t="s">
        <v>336</v>
      </c>
    </row>
    <row r="5" spans="1:2" x14ac:dyDescent="0.2">
      <c r="A5" s="536" t="s">
        <v>331</v>
      </c>
      <c r="B5" s="537" t="s">
        <v>332</v>
      </c>
    </row>
    <row r="6" spans="1:2" x14ac:dyDescent="0.2">
      <c r="A6" s="537" t="s">
        <v>337</v>
      </c>
      <c r="B6" s="537">
        <f>+model!CC12</f>
        <v>2.7460000000000002E-3</v>
      </c>
    </row>
    <row r="7" spans="1:2" x14ac:dyDescent="0.2">
      <c r="A7" s="537" t="s">
        <v>333</v>
      </c>
      <c r="B7" s="537">
        <f>+model!CC13</f>
        <v>4.0000000000000001E-3</v>
      </c>
    </row>
    <row r="8" spans="1:2" x14ac:dyDescent="0.2">
      <c r="A8" s="537" t="s">
        <v>335</v>
      </c>
      <c r="B8" s="537">
        <f>+model!CC14</f>
        <v>3.8413999999999997E-2</v>
      </c>
    </row>
    <row r="9" spans="1:2" x14ac:dyDescent="0.2">
      <c r="A9" s="536" t="s">
        <v>321</v>
      </c>
      <c r="B9" s="537">
        <v>0.21</v>
      </c>
    </row>
  </sheetData>
  <pageMargins left="0.7" right="0.7" top="0.75" bottom="0.75" header="0.3" footer="0.3"/>
  <pageSetup orientation="portrait" horizontalDpi="360" verticalDpi="360" r:id="rId1"/>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0.5" x14ac:dyDescent="0.15"/>
  <sheetData/>
  <pageMargins left="0.7" right="0.7" top="0.75" bottom="0.75" header="0.3" footer="0.3"/>
  <customProperties>
    <customPr name="_pios_id" r:id="rId1"/>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0.5" x14ac:dyDescent="0.15"/>
  <sheetData/>
  <pageMargins left="0.7" right="0.7" top="0.75" bottom="0.75" header="0.3" footer="0.3"/>
  <customProperties>
    <customPr name="_pios_id" r:id="rId1"/>
    <customPr name="EpmWorksheetKeyString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0.5" x14ac:dyDescent="0.15"/>
  <sheetData/>
  <pageMargins left="0.7" right="0.7" top="0.75" bottom="0.75" header="0.3" footer="0.3"/>
  <customProperties>
    <customPr name="_pios_id" r:id="rId1"/>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Application xmlns="http://www.sap.com/cof/excel/application">
  <Version>2</Version>
  <Revision>2.8.1300.98253</Revision>
</Application>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EF108FE1D68E940975BD31A1C6C4012" ma:contentTypeVersion="16" ma:contentTypeDescription="" ma:contentTypeScope="" ma:versionID="02fb813362bbb9cbb8669610e9369782">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2024-03-29T07:00:00+00:00</OpenedDate>
    <SignificantOrder xmlns="dc463f71-b30c-4ab2-9473-d307f9d35888">false</SignificantOrder>
    <Date1 xmlns="dc463f71-b30c-4ab2-9473-d307f9d35888">2024-03-29T07:00:00+00:00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240219</DocketNumber>
    <DelegatedOrder xmlns="dc463f71-b30c-4ab2-9473-d307f9d35888">false</DelegatedOrder>
  </documentManagement>
</p:properties>
</file>

<file path=customXml/itemProps1.xml><?xml version="1.0" encoding="utf-8"?>
<ds:datastoreItem xmlns:ds="http://schemas.openxmlformats.org/officeDocument/2006/customXml" ds:itemID="{5BF17EB0-1DD2-4235-80F5-64BE1E4ADC33}">
  <ds:schemaRefs>
    <ds:schemaRef ds:uri="http://www.sap.com/cof/excel/application"/>
  </ds:schemaRefs>
</ds:datastoreItem>
</file>

<file path=customXml/itemProps2.xml><?xml version="1.0" encoding="utf-8"?>
<ds:datastoreItem xmlns:ds="http://schemas.openxmlformats.org/officeDocument/2006/customXml" ds:itemID="{3CBA5FAF-BB07-4C0F-8F53-0E841E0949F6}"/>
</file>

<file path=customXml/itemProps3.xml><?xml version="1.0" encoding="utf-8"?>
<ds:datastoreItem xmlns:ds="http://schemas.openxmlformats.org/officeDocument/2006/customXml" ds:itemID="{BB02F5ED-FE23-47F6-8451-535AB2277192}"/>
</file>

<file path=customXml/itemProps4.xml><?xml version="1.0" encoding="utf-8"?>
<ds:datastoreItem xmlns:ds="http://schemas.openxmlformats.org/officeDocument/2006/customXml" ds:itemID="{ABACCEC0-9C8E-4378-A592-A90CDFE576EC}"/>
</file>

<file path=customXml/itemProps5.xml><?xml version="1.0" encoding="utf-8"?>
<ds:datastoreItem xmlns:ds="http://schemas.openxmlformats.org/officeDocument/2006/customXml" ds:itemID="{9C738F7F-F9F6-4EB6-9839-E7E6710D6BC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1.01 ROR ROE</vt:lpstr>
      <vt:lpstr>1.02 COC</vt:lpstr>
      <vt:lpstr>model</vt:lpstr>
      <vt:lpstr>Earnings Sharing-CBR to Adj CBR</vt:lpstr>
      <vt:lpstr>Inputs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COMMISSION BASIS REPORT</dc:title>
  <dc:subject>TWELVE MOS. ENDED 6/30/95</dc:subject>
  <dc:creator>Janna D. Greif</dc:creator>
  <cp:lastModifiedBy>Free, Susan</cp:lastModifiedBy>
  <cp:lastPrinted>2018-03-21T23:27:54Z</cp:lastPrinted>
  <dcterms:created xsi:type="dcterms:W3CDTF">1997-10-13T22:59:17Z</dcterms:created>
  <dcterms:modified xsi:type="dcterms:W3CDTF">2024-03-29T10:35:27Z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#GS Dec 2019CBR.xlsx</vt:lpwstr>
  </property>
  <property fmtid="{D5CDD505-2E9C-101B-9397-08002B2CF9AE}" pid="3" name="CustomUiType">
    <vt:lpwstr>2</vt:lpwstr>
  </property>
  <property fmtid="{D5CDD505-2E9C-101B-9397-08002B2CF9AE}" pid="4" name="ContentTypeId">
    <vt:lpwstr>0x0101006E56B4D1795A2E4DB2F0B01679ED314A00FEF108FE1D68E940975BD31A1C6C4012</vt:lpwstr>
  </property>
  <property fmtid="{D5CDD505-2E9C-101B-9397-08002B2CF9AE}" pid="5" name="_docset_NoMedatataSyncRequired">
    <vt:lpwstr>False</vt:lpwstr>
  </property>
</Properties>
</file>