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240" yWindow="345" windowWidth="21075" windowHeight="8775" tabRatio="902" firstSheet="1" activeTab="1"/>
  </bookViews>
  <sheets>
    <sheet name="_com.sap.ip.bi.xl.hiddensheet" sheetId="32" state="veryHidden" r:id="rId1"/>
    <sheet name="Allocated (CBR)" sheetId="24" r:id="rId2"/>
    <sheet name="Unallocated Detail (CBR)" sheetId="30" r:id="rId3"/>
    <sheet name="Unallocated Summary (CBR)" sheetId="25" r:id="rId4"/>
    <sheet name="Common by Account (CBR)" sheetId="26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[1]FM!$A$1:$J$240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L233" i="30" l="1"/>
  <c r="K233" i="30"/>
  <c r="L231" i="30"/>
  <c r="K231" i="30"/>
  <c r="L209" i="30"/>
  <c r="K209" i="30"/>
  <c r="L210" i="30"/>
  <c r="K210" i="30"/>
  <c r="L232" i="30"/>
  <c r="K232" i="30"/>
  <c r="L221" i="30"/>
  <c r="K221" i="30"/>
  <c r="L220" i="30"/>
  <c r="K220" i="30"/>
  <c r="L219" i="30"/>
  <c r="K219" i="30"/>
  <c r="L218" i="30"/>
  <c r="K218" i="30"/>
  <c r="L217" i="30"/>
  <c r="K217" i="30"/>
  <c r="L216" i="30"/>
  <c r="K216" i="30"/>
  <c r="L215" i="30"/>
  <c r="K215" i="30"/>
  <c r="L208" i="30"/>
  <c r="K208" i="30"/>
  <c r="G78" i="26"/>
  <c r="F78" i="26"/>
  <c r="G76" i="26"/>
  <c r="F76" i="26"/>
  <c r="G75" i="26"/>
  <c r="F75" i="26"/>
  <c r="G74" i="26"/>
  <c r="F74" i="26"/>
  <c r="G77" i="26" l="1"/>
  <c r="L275" i="30" l="1"/>
  <c r="L258" i="30"/>
  <c r="L250" i="30"/>
  <c r="L246" i="30"/>
  <c r="L239" i="30"/>
  <c r="L237" i="30"/>
  <c r="L235" i="30"/>
  <c r="L230" i="30"/>
  <c r="L228" i="30"/>
  <c r="L211" i="30"/>
  <c r="L245" i="30"/>
  <c r="L234" i="30"/>
  <c r="L236" i="30"/>
  <c r="L227" i="30"/>
  <c r="L276" i="30"/>
  <c r="L267" i="30"/>
  <c r="L251" i="30"/>
  <c r="L249" i="30"/>
  <c r="L238" i="30"/>
  <c r="L229" i="30"/>
  <c r="F77" i="26"/>
  <c r="K258" i="30" l="1"/>
  <c r="K246" i="30"/>
  <c r="K237" i="30"/>
  <c r="K235" i="30"/>
  <c r="K230" i="30"/>
  <c r="K211" i="30"/>
  <c r="K276" i="30"/>
  <c r="K251" i="30"/>
  <c r="K249" i="30"/>
  <c r="K238" i="30"/>
  <c r="K234" i="30"/>
  <c r="K229" i="30"/>
  <c r="K275" i="30"/>
  <c r="K250" i="30"/>
  <c r="K239" i="30"/>
  <c r="K228" i="30"/>
  <c r="K267" i="30"/>
  <c r="K245" i="30"/>
  <c r="K236" i="30"/>
  <c r="K227" i="30"/>
  <c r="G293" i="30" l="1"/>
  <c r="H293" i="30"/>
  <c r="I293" i="30" l="1"/>
  <c r="B3" i="26" l="1"/>
  <c r="D62" i="26" l="1"/>
  <c r="C62" i="26"/>
  <c r="D61" i="26"/>
  <c r="C61" i="26"/>
  <c r="D54" i="26"/>
  <c r="C54" i="26"/>
  <c r="D53" i="26"/>
  <c r="C53" i="26"/>
  <c r="D52" i="26"/>
  <c r="C52" i="26"/>
  <c r="D51" i="26"/>
  <c r="C51" i="26"/>
  <c r="D49" i="26"/>
  <c r="C49" i="26"/>
  <c r="E212" i="30"/>
  <c r="C13" i="26" s="1"/>
  <c r="C63" i="26" l="1"/>
  <c r="H62" i="26"/>
  <c r="H61" i="26"/>
  <c r="D63" i="26"/>
  <c r="F212" i="30"/>
  <c r="D13" i="26" s="1"/>
  <c r="G290" i="30"/>
  <c r="H290" i="30"/>
  <c r="G326" i="30"/>
  <c r="F327" i="30"/>
  <c r="E327" i="30"/>
  <c r="D327" i="30"/>
  <c r="G325" i="30"/>
  <c r="G322" i="30"/>
  <c r="G321" i="30"/>
  <c r="H320" i="30"/>
  <c r="G320" i="30"/>
  <c r="G319" i="30"/>
  <c r="G318" i="30"/>
  <c r="G317" i="30"/>
  <c r="H316" i="30"/>
  <c r="G316" i="30"/>
  <c r="G315" i="30"/>
  <c r="G314" i="30"/>
  <c r="F323" i="30"/>
  <c r="E323" i="30"/>
  <c r="D323" i="30"/>
  <c r="B323" i="30"/>
  <c r="G311" i="30"/>
  <c r="G310" i="30"/>
  <c r="H310" i="30"/>
  <c r="G309" i="30"/>
  <c r="G308" i="30"/>
  <c r="H308" i="30"/>
  <c r="G307" i="30"/>
  <c r="G306" i="30"/>
  <c r="H306" i="30"/>
  <c r="G305" i="30"/>
  <c r="G304" i="30"/>
  <c r="H304" i="30"/>
  <c r="G303" i="30"/>
  <c r="G302" i="30"/>
  <c r="H302" i="30"/>
  <c r="G301" i="30"/>
  <c r="G300" i="30"/>
  <c r="H300" i="30"/>
  <c r="G299" i="30"/>
  <c r="G298" i="30"/>
  <c r="H298" i="30"/>
  <c r="G297" i="30"/>
  <c r="G296" i="30"/>
  <c r="H296" i="30"/>
  <c r="G295" i="30"/>
  <c r="G294" i="30"/>
  <c r="H294" i="30"/>
  <c r="G292" i="30"/>
  <c r="H292" i="30"/>
  <c r="G291" i="30"/>
  <c r="G288" i="30"/>
  <c r="D312" i="30"/>
  <c r="H288" i="30"/>
  <c r="B312" i="30"/>
  <c r="G277" i="30"/>
  <c r="D278" i="30"/>
  <c r="D36" i="25" s="1"/>
  <c r="B278" i="30"/>
  <c r="B36" i="25" s="1"/>
  <c r="G272" i="30"/>
  <c r="H272" i="30"/>
  <c r="F273" i="30"/>
  <c r="E273" i="30"/>
  <c r="D273" i="30"/>
  <c r="D35" i="25" s="1"/>
  <c r="G271" i="30"/>
  <c r="B268" i="30"/>
  <c r="B34" i="25" s="1"/>
  <c r="D268" i="30"/>
  <c r="D34" i="25" s="1"/>
  <c r="F286" i="30"/>
  <c r="G285" i="30"/>
  <c r="G284" i="30"/>
  <c r="E286" i="30"/>
  <c r="E42" i="25" s="1"/>
  <c r="D286" i="30"/>
  <c r="H284" i="30"/>
  <c r="B286" i="30"/>
  <c r="G262" i="30"/>
  <c r="G261" i="30"/>
  <c r="H261" i="30"/>
  <c r="G260" i="30"/>
  <c r="G259" i="30"/>
  <c r="H259" i="30"/>
  <c r="G257" i="30"/>
  <c r="D263" i="30"/>
  <c r="D33" i="25" s="1"/>
  <c r="H257" i="30"/>
  <c r="B263" i="30"/>
  <c r="B33" i="25" s="1"/>
  <c r="C255" i="30"/>
  <c r="C32" i="25" s="1"/>
  <c r="F255" i="30"/>
  <c r="E255" i="30"/>
  <c r="D255" i="30"/>
  <c r="D32" i="25" s="1"/>
  <c r="B255" i="30"/>
  <c r="B32" i="25" s="1"/>
  <c r="D252" i="30"/>
  <c r="D31" i="25" s="1"/>
  <c r="C247" i="30"/>
  <c r="B247" i="30"/>
  <c r="D247" i="30"/>
  <c r="D240" i="30"/>
  <c r="D29" i="25" s="1"/>
  <c r="C240" i="30"/>
  <c r="C29" i="25" s="1"/>
  <c r="B240" i="30"/>
  <c r="B29" i="25" s="1"/>
  <c r="H224" i="30"/>
  <c r="H225" i="30" s="1"/>
  <c r="C29" i="24" s="1"/>
  <c r="F225" i="30"/>
  <c r="G224" i="30"/>
  <c r="D225" i="30"/>
  <c r="D28" i="25" s="1"/>
  <c r="C225" i="30"/>
  <c r="C28" i="25" s="1"/>
  <c r="B225" i="30"/>
  <c r="B28" i="25" s="1"/>
  <c r="D222" i="30"/>
  <c r="D27" i="25" s="1"/>
  <c r="C222" i="30"/>
  <c r="C27" i="25" s="1"/>
  <c r="B222" i="30"/>
  <c r="B27" i="25" s="1"/>
  <c r="G212" i="30"/>
  <c r="D213" i="30"/>
  <c r="D26" i="25" s="1"/>
  <c r="C213" i="30"/>
  <c r="C26" i="25" s="1"/>
  <c r="H205" i="30"/>
  <c r="G205" i="30"/>
  <c r="H204" i="30"/>
  <c r="G204" i="30"/>
  <c r="H203" i="30"/>
  <c r="G203" i="30"/>
  <c r="H202" i="30"/>
  <c r="H201" i="30"/>
  <c r="G201" i="30"/>
  <c r="H200" i="30"/>
  <c r="H199" i="30"/>
  <c r="G199" i="30"/>
  <c r="H198" i="30"/>
  <c r="H197" i="30"/>
  <c r="G197" i="30"/>
  <c r="H196" i="30"/>
  <c r="H195" i="30"/>
  <c r="G195" i="30"/>
  <c r="H194" i="30"/>
  <c r="H193" i="30"/>
  <c r="G193" i="30"/>
  <c r="H192" i="30"/>
  <c r="H191" i="30"/>
  <c r="G191" i="30"/>
  <c r="H190" i="30"/>
  <c r="H189" i="30"/>
  <c r="G189" i="30"/>
  <c r="H188" i="30"/>
  <c r="H187" i="30"/>
  <c r="G187" i="30"/>
  <c r="H186" i="30"/>
  <c r="H185" i="30"/>
  <c r="G185" i="30"/>
  <c r="H184" i="30"/>
  <c r="H183" i="30"/>
  <c r="G183" i="30"/>
  <c r="H182" i="30"/>
  <c r="H181" i="30"/>
  <c r="G181" i="30"/>
  <c r="H180" i="30"/>
  <c r="H179" i="30"/>
  <c r="G179" i="30"/>
  <c r="H178" i="30"/>
  <c r="G177" i="30"/>
  <c r="H177" i="30"/>
  <c r="G176" i="30"/>
  <c r="H176" i="30"/>
  <c r="G175" i="30"/>
  <c r="H175" i="30"/>
  <c r="G174" i="30"/>
  <c r="H174" i="30"/>
  <c r="G173" i="30"/>
  <c r="H173" i="30"/>
  <c r="G172" i="30"/>
  <c r="H172" i="30"/>
  <c r="G171" i="30"/>
  <c r="H171" i="30"/>
  <c r="G170" i="30"/>
  <c r="E206" i="30"/>
  <c r="D206" i="30"/>
  <c r="D25" i="25" s="1"/>
  <c r="C206" i="30"/>
  <c r="C25" i="25" s="1"/>
  <c r="G167" i="30"/>
  <c r="H167" i="30"/>
  <c r="G166" i="30"/>
  <c r="H166" i="30"/>
  <c r="G165" i="30"/>
  <c r="H165" i="30"/>
  <c r="G164" i="30"/>
  <c r="H164" i="30"/>
  <c r="G163" i="30"/>
  <c r="H163" i="30"/>
  <c r="G162" i="30"/>
  <c r="H162" i="30"/>
  <c r="G161" i="30"/>
  <c r="H161" i="30"/>
  <c r="G160" i="30"/>
  <c r="H160" i="30"/>
  <c r="G159" i="30"/>
  <c r="H159" i="30"/>
  <c r="G158" i="30"/>
  <c r="H158" i="30"/>
  <c r="G157" i="30"/>
  <c r="H157" i="30"/>
  <c r="G156" i="30"/>
  <c r="H156" i="30"/>
  <c r="G155" i="30"/>
  <c r="H155" i="30"/>
  <c r="G154" i="30"/>
  <c r="H154" i="30"/>
  <c r="G153" i="30"/>
  <c r="H153" i="30"/>
  <c r="G152" i="30"/>
  <c r="H152" i="30"/>
  <c r="G151" i="30"/>
  <c r="H151" i="30"/>
  <c r="H150" i="30"/>
  <c r="G150" i="30"/>
  <c r="H149" i="30"/>
  <c r="G149" i="30"/>
  <c r="H148" i="30"/>
  <c r="G148" i="30"/>
  <c r="H147" i="30"/>
  <c r="G147" i="30"/>
  <c r="H146" i="30"/>
  <c r="G146" i="30"/>
  <c r="H145" i="30"/>
  <c r="G145" i="30"/>
  <c r="H144" i="30"/>
  <c r="G144" i="30"/>
  <c r="H143" i="30"/>
  <c r="G143" i="30"/>
  <c r="H142" i="30"/>
  <c r="G142" i="30"/>
  <c r="H141" i="30"/>
  <c r="G141" i="30"/>
  <c r="F168" i="30"/>
  <c r="E168" i="30"/>
  <c r="D168" i="30"/>
  <c r="D24" i="25" s="1"/>
  <c r="H140" i="30"/>
  <c r="G140" i="30"/>
  <c r="H137" i="30"/>
  <c r="G137" i="30"/>
  <c r="H136" i="30"/>
  <c r="G136" i="30"/>
  <c r="H135" i="30"/>
  <c r="G135" i="30"/>
  <c r="H134" i="30"/>
  <c r="G134" i="30"/>
  <c r="H133" i="30"/>
  <c r="G133" i="30"/>
  <c r="H132" i="30"/>
  <c r="G132" i="30"/>
  <c r="H131" i="30"/>
  <c r="G131" i="30"/>
  <c r="H130" i="30"/>
  <c r="G130" i="30"/>
  <c r="H129" i="30"/>
  <c r="G129" i="30"/>
  <c r="H128" i="30"/>
  <c r="G128" i="30"/>
  <c r="H127" i="30"/>
  <c r="G127" i="30"/>
  <c r="G126" i="30"/>
  <c r="H125" i="30"/>
  <c r="G125" i="30"/>
  <c r="H124" i="30"/>
  <c r="G124" i="30"/>
  <c r="H123" i="30"/>
  <c r="G123" i="30"/>
  <c r="G122" i="30"/>
  <c r="H121" i="30"/>
  <c r="G121" i="30"/>
  <c r="H120" i="30"/>
  <c r="G120" i="30"/>
  <c r="H119" i="30"/>
  <c r="G119" i="30"/>
  <c r="G118" i="30"/>
  <c r="H117" i="30"/>
  <c r="G117" i="30"/>
  <c r="H116" i="30"/>
  <c r="G116" i="30"/>
  <c r="H115" i="30"/>
  <c r="G115" i="30"/>
  <c r="H114" i="30"/>
  <c r="G114" i="30"/>
  <c r="G113" i="30"/>
  <c r="G112" i="30"/>
  <c r="H112" i="30"/>
  <c r="G111" i="30"/>
  <c r="G110" i="30"/>
  <c r="H110" i="30"/>
  <c r="G109" i="30"/>
  <c r="G108" i="30"/>
  <c r="H108" i="30"/>
  <c r="G107" i="30"/>
  <c r="H107" i="30"/>
  <c r="G106" i="30"/>
  <c r="G105" i="30"/>
  <c r="G104" i="30"/>
  <c r="H104" i="30"/>
  <c r="G103" i="30"/>
  <c r="H103" i="30"/>
  <c r="G102" i="30"/>
  <c r="G101" i="30"/>
  <c r="G100" i="30"/>
  <c r="H100" i="30"/>
  <c r="G99" i="30"/>
  <c r="H99" i="30"/>
  <c r="G98" i="30"/>
  <c r="G97" i="30"/>
  <c r="G96" i="30"/>
  <c r="H96" i="30"/>
  <c r="G95" i="30"/>
  <c r="H95" i="30"/>
  <c r="G94" i="30"/>
  <c r="G93" i="30"/>
  <c r="G92" i="30"/>
  <c r="H92" i="30"/>
  <c r="G91" i="30"/>
  <c r="H91" i="30"/>
  <c r="G90" i="30"/>
  <c r="H90" i="30"/>
  <c r="G89" i="30"/>
  <c r="H89" i="30"/>
  <c r="G88" i="30"/>
  <c r="H88" i="30"/>
  <c r="G87" i="30"/>
  <c r="H87" i="30"/>
  <c r="G86" i="30"/>
  <c r="H86" i="30"/>
  <c r="G85" i="30"/>
  <c r="H85" i="30"/>
  <c r="G84" i="30"/>
  <c r="H84" i="30"/>
  <c r="G83" i="30"/>
  <c r="H83" i="30"/>
  <c r="G82" i="30"/>
  <c r="H82" i="30"/>
  <c r="G81" i="30"/>
  <c r="H81" i="30"/>
  <c r="G80" i="30"/>
  <c r="H80" i="30"/>
  <c r="G79" i="30"/>
  <c r="H79" i="30"/>
  <c r="G78" i="30"/>
  <c r="H78" i="30"/>
  <c r="G77" i="30"/>
  <c r="H77" i="30"/>
  <c r="G76" i="30"/>
  <c r="H76" i="30"/>
  <c r="G75" i="30"/>
  <c r="H75" i="30"/>
  <c r="G74" i="30"/>
  <c r="H74" i="30"/>
  <c r="G73" i="30"/>
  <c r="H73" i="30"/>
  <c r="G72" i="30"/>
  <c r="H72" i="30"/>
  <c r="G71" i="30"/>
  <c r="H71" i="30"/>
  <c r="G70" i="30"/>
  <c r="F138" i="30"/>
  <c r="E138" i="30"/>
  <c r="D138" i="30"/>
  <c r="D23" i="25" s="1"/>
  <c r="B138" i="30"/>
  <c r="B23" i="25" s="1"/>
  <c r="G61" i="30"/>
  <c r="F62" i="30"/>
  <c r="E62" i="30"/>
  <c r="D62" i="30"/>
  <c r="D20" i="25" s="1"/>
  <c r="H61" i="30"/>
  <c r="H62" i="30" s="1"/>
  <c r="C21" i="24" s="1"/>
  <c r="B62" i="30"/>
  <c r="B20" i="25" s="1"/>
  <c r="C59" i="30"/>
  <c r="C19" i="25" s="1"/>
  <c r="G58" i="30"/>
  <c r="F59" i="30"/>
  <c r="E59" i="30"/>
  <c r="D59" i="30"/>
  <c r="D19" i="25" s="1"/>
  <c r="H58" i="30"/>
  <c r="H59" i="30" s="1"/>
  <c r="C20" i="24" s="1"/>
  <c r="B59" i="30"/>
  <c r="B19" i="25" s="1"/>
  <c r="G55" i="30"/>
  <c r="H55" i="30"/>
  <c r="H54" i="30"/>
  <c r="G54" i="30"/>
  <c r="G53" i="30"/>
  <c r="H53" i="30"/>
  <c r="H52" i="30"/>
  <c r="G52" i="30"/>
  <c r="G51" i="30"/>
  <c r="H51" i="30"/>
  <c r="H50" i="30"/>
  <c r="G50" i="30"/>
  <c r="F56" i="30"/>
  <c r="E56" i="30"/>
  <c r="D56" i="30"/>
  <c r="D18" i="25" s="1"/>
  <c r="H49" i="30"/>
  <c r="B56" i="30"/>
  <c r="B18" i="25" s="1"/>
  <c r="G46" i="30"/>
  <c r="F47" i="30"/>
  <c r="E47" i="30"/>
  <c r="D47" i="30"/>
  <c r="D17" i="25" s="1"/>
  <c r="H45" i="30"/>
  <c r="G45" i="30"/>
  <c r="G39" i="30"/>
  <c r="G38" i="30"/>
  <c r="G37" i="30"/>
  <c r="H37" i="30"/>
  <c r="H36" i="30"/>
  <c r="G36" i="30"/>
  <c r="G35" i="30"/>
  <c r="G34" i="30"/>
  <c r="G33" i="30"/>
  <c r="H33" i="30"/>
  <c r="H32" i="30"/>
  <c r="G32" i="30"/>
  <c r="G31" i="30"/>
  <c r="G30" i="30"/>
  <c r="G29" i="30"/>
  <c r="H29" i="30"/>
  <c r="G28" i="30"/>
  <c r="H28" i="30"/>
  <c r="F40" i="30"/>
  <c r="E40" i="30"/>
  <c r="D40" i="30"/>
  <c r="D11" i="25" s="1"/>
  <c r="C40" i="30"/>
  <c r="C11" i="25" s="1"/>
  <c r="B40" i="30"/>
  <c r="B11" i="25" s="1"/>
  <c r="H24" i="30"/>
  <c r="G24" i="30"/>
  <c r="H23" i="30"/>
  <c r="E25" i="30"/>
  <c r="D25" i="30"/>
  <c r="D10" i="25" s="1"/>
  <c r="C25" i="30"/>
  <c r="C10" i="25" s="1"/>
  <c r="G23" i="30"/>
  <c r="H20" i="30"/>
  <c r="H21" i="30" s="1"/>
  <c r="C10" i="24" s="1"/>
  <c r="E21" i="30"/>
  <c r="D21" i="30"/>
  <c r="D9" i="25" s="1"/>
  <c r="C21" i="30"/>
  <c r="C9" i="25" s="1"/>
  <c r="G20" i="30"/>
  <c r="H17" i="30"/>
  <c r="G17" i="30"/>
  <c r="H16" i="30"/>
  <c r="G16" i="30"/>
  <c r="H15" i="30"/>
  <c r="G15" i="30"/>
  <c r="H14" i="30"/>
  <c r="G14" i="30"/>
  <c r="H13" i="30"/>
  <c r="G13" i="30"/>
  <c r="H12" i="30"/>
  <c r="E18" i="30"/>
  <c r="D18" i="30"/>
  <c r="D8" i="25" s="1"/>
  <c r="C18" i="30"/>
  <c r="C8" i="25" s="1"/>
  <c r="G12" i="30"/>
  <c r="D329" i="30" l="1"/>
  <c r="D30" i="25"/>
  <c r="D264" i="30"/>
  <c r="B30" i="25"/>
  <c r="C30" i="25"/>
  <c r="B42" i="25"/>
  <c r="B46" i="25" s="1"/>
  <c r="D42" i="25"/>
  <c r="D46" i="25" s="1"/>
  <c r="H212" i="30"/>
  <c r="I212" i="30" s="1"/>
  <c r="I15" i="30"/>
  <c r="I50" i="30"/>
  <c r="I54" i="30"/>
  <c r="I92" i="30"/>
  <c r="I120" i="30"/>
  <c r="I195" i="30"/>
  <c r="I91" i="30"/>
  <c r="I96" i="30"/>
  <c r="I199" i="30"/>
  <c r="I32" i="30"/>
  <c r="F312" i="30"/>
  <c r="F329" i="30" s="1"/>
  <c r="E312" i="30"/>
  <c r="E329" i="30" s="1"/>
  <c r="G289" i="30"/>
  <c r="I28" i="30"/>
  <c r="I33" i="30"/>
  <c r="I14" i="30"/>
  <c r="D241" i="30"/>
  <c r="I128" i="30"/>
  <c r="I130" i="30"/>
  <c r="I132" i="30"/>
  <c r="I136" i="30"/>
  <c r="I201" i="30"/>
  <c r="I103" i="30"/>
  <c r="I116" i="30"/>
  <c r="I205" i="30"/>
  <c r="I36" i="30"/>
  <c r="I99" i="30"/>
  <c r="I107" i="30"/>
  <c r="I117" i="30"/>
  <c r="I124" i="30"/>
  <c r="I204" i="30"/>
  <c r="I37" i="30"/>
  <c r="E63" i="30"/>
  <c r="I95" i="30"/>
  <c r="I104" i="30"/>
  <c r="I13" i="30"/>
  <c r="I17" i="30"/>
  <c r="H56" i="30"/>
  <c r="C19" i="24" s="1"/>
  <c r="I121" i="30"/>
  <c r="I125" i="30"/>
  <c r="I129" i="30"/>
  <c r="I179" i="30"/>
  <c r="I181" i="30"/>
  <c r="I183" i="30"/>
  <c r="I185" i="30"/>
  <c r="I187" i="30"/>
  <c r="I189" i="30"/>
  <c r="I191" i="30"/>
  <c r="I193" i="30"/>
  <c r="I203" i="30"/>
  <c r="H18" i="30"/>
  <c r="C9" i="24" s="1"/>
  <c r="I16" i="30"/>
  <c r="I24" i="30"/>
  <c r="I29" i="30"/>
  <c r="I52" i="30"/>
  <c r="I100" i="30"/>
  <c r="I108" i="30"/>
  <c r="I142" i="30"/>
  <c r="I146" i="30"/>
  <c r="I150" i="30"/>
  <c r="I197" i="30"/>
  <c r="D63" i="30"/>
  <c r="I12" i="30"/>
  <c r="G18" i="30"/>
  <c r="B9" i="24" s="1"/>
  <c r="C41" i="30"/>
  <c r="I20" i="30"/>
  <c r="I21" i="30" s="1"/>
  <c r="G21" i="30"/>
  <c r="B10" i="24" s="1"/>
  <c r="I45" i="30"/>
  <c r="G47" i="30"/>
  <c r="B18" i="24" s="1"/>
  <c r="F63" i="30"/>
  <c r="D41" i="30"/>
  <c r="E41" i="30"/>
  <c r="I23" i="30"/>
  <c r="G25" i="30"/>
  <c r="B11" i="24" s="1"/>
  <c r="H25" i="30"/>
  <c r="C11" i="24" s="1"/>
  <c r="H30" i="30"/>
  <c r="I30" i="30" s="1"/>
  <c r="H34" i="30"/>
  <c r="I34" i="30" s="1"/>
  <c r="H38" i="30"/>
  <c r="I38" i="30" s="1"/>
  <c r="H46" i="30"/>
  <c r="I46" i="30" s="1"/>
  <c r="C56" i="30"/>
  <c r="C18" i="25" s="1"/>
  <c r="I58" i="30"/>
  <c r="I59" i="30" s="1"/>
  <c r="G59" i="30"/>
  <c r="B20" i="24" s="1"/>
  <c r="C62" i="30"/>
  <c r="C20" i="25" s="1"/>
  <c r="C138" i="30"/>
  <c r="C23" i="25" s="1"/>
  <c r="H70" i="30"/>
  <c r="G138" i="30"/>
  <c r="B24" i="24" s="1"/>
  <c r="I72" i="30"/>
  <c r="I74" i="30"/>
  <c r="I76" i="30"/>
  <c r="I78" i="30"/>
  <c r="I80" i="30"/>
  <c r="I82" i="30"/>
  <c r="I84" i="30"/>
  <c r="I86" i="30"/>
  <c r="I88" i="30"/>
  <c r="I90" i="30"/>
  <c r="B18" i="30"/>
  <c r="B8" i="25" s="1"/>
  <c r="F18" i="30"/>
  <c r="B21" i="30"/>
  <c r="B9" i="25" s="1"/>
  <c r="F21" i="30"/>
  <c r="B25" i="30"/>
  <c r="B10" i="25" s="1"/>
  <c r="F25" i="30"/>
  <c r="G27" i="30"/>
  <c r="B47" i="30"/>
  <c r="H27" i="30"/>
  <c r="C47" i="30"/>
  <c r="C17" i="25" s="1"/>
  <c r="G49" i="30"/>
  <c r="I51" i="30"/>
  <c r="I53" i="30"/>
  <c r="I55" i="30"/>
  <c r="I61" i="30"/>
  <c r="I62" i="30" s="1"/>
  <c r="G62" i="30"/>
  <c r="B21" i="24" s="1"/>
  <c r="I71" i="30"/>
  <c r="I73" i="30"/>
  <c r="I75" i="30"/>
  <c r="I77" i="30"/>
  <c r="I79" i="30"/>
  <c r="I81" i="30"/>
  <c r="I83" i="30"/>
  <c r="I85" i="30"/>
  <c r="I87" i="30"/>
  <c r="I89" i="30"/>
  <c r="H31" i="30"/>
  <c r="I31" i="30" s="1"/>
  <c r="H35" i="30"/>
  <c r="I35" i="30" s="1"/>
  <c r="H39" i="30"/>
  <c r="I39" i="30" s="1"/>
  <c r="I110" i="30"/>
  <c r="I112" i="30"/>
  <c r="I115" i="30"/>
  <c r="H118" i="30"/>
  <c r="I118" i="30" s="1"/>
  <c r="I119" i="30"/>
  <c r="H122" i="30"/>
  <c r="I122" i="30" s="1"/>
  <c r="I123" i="30"/>
  <c r="H126" i="30"/>
  <c r="I126" i="30" s="1"/>
  <c r="I127" i="30"/>
  <c r="I131" i="30"/>
  <c r="I135" i="30"/>
  <c r="H168" i="30"/>
  <c r="C25" i="24" s="1"/>
  <c r="I141" i="30"/>
  <c r="I145" i="30"/>
  <c r="I149" i="30"/>
  <c r="H94" i="30"/>
  <c r="I94" i="30" s="1"/>
  <c r="H98" i="30"/>
  <c r="I98" i="30" s="1"/>
  <c r="H102" i="30"/>
  <c r="I102" i="30" s="1"/>
  <c r="H106" i="30"/>
  <c r="I106" i="30" s="1"/>
  <c r="I152" i="30"/>
  <c r="I154" i="30"/>
  <c r="I156" i="30"/>
  <c r="I158" i="30"/>
  <c r="I160" i="30"/>
  <c r="I162" i="30"/>
  <c r="I164" i="30"/>
  <c r="I166" i="30"/>
  <c r="I172" i="30"/>
  <c r="I174" i="30"/>
  <c r="I176" i="30"/>
  <c r="H93" i="30"/>
  <c r="I93" i="30" s="1"/>
  <c r="H97" i="30"/>
  <c r="I97" i="30" s="1"/>
  <c r="H101" i="30"/>
  <c r="I101" i="30" s="1"/>
  <c r="H105" i="30"/>
  <c r="I105" i="30" s="1"/>
  <c r="H109" i="30"/>
  <c r="I109" i="30" s="1"/>
  <c r="H111" i="30"/>
  <c r="I111" i="30" s="1"/>
  <c r="H113" i="30"/>
  <c r="I113" i="30" s="1"/>
  <c r="I133" i="30"/>
  <c r="I137" i="30"/>
  <c r="I143" i="30"/>
  <c r="I147" i="30"/>
  <c r="I114" i="30"/>
  <c r="I134" i="30"/>
  <c r="G168" i="30"/>
  <c r="B25" i="24" s="1"/>
  <c r="I140" i="30"/>
  <c r="I144" i="30"/>
  <c r="I148" i="30"/>
  <c r="I151" i="30"/>
  <c r="I153" i="30"/>
  <c r="I155" i="30"/>
  <c r="I157" i="30"/>
  <c r="I159" i="30"/>
  <c r="I161" i="30"/>
  <c r="I163" i="30"/>
  <c r="I165" i="30"/>
  <c r="I167" i="30"/>
  <c r="I171" i="30"/>
  <c r="I173" i="30"/>
  <c r="I175" i="30"/>
  <c r="I177" i="30"/>
  <c r="B168" i="30"/>
  <c r="B24" i="25" s="1"/>
  <c r="B206" i="30"/>
  <c r="B25" i="25" s="1"/>
  <c r="F206" i="30"/>
  <c r="G178" i="30"/>
  <c r="I178" i="30" s="1"/>
  <c r="G182" i="30"/>
  <c r="I182" i="30" s="1"/>
  <c r="G186" i="30"/>
  <c r="I186" i="30" s="1"/>
  <c r="G190" i="30"/>
  <c r="I190" i="30" s="1"/>
  <c r="G194" i="30"/>
  <c r="I194" i="30" s="1"/>
  <c r="G198" i="30"/>
  <c r="I198" i="30" s="1"/>
  <c r="G202" i="30"/>
  <c r="I202" i="30" s="1"/>
  <c r="I261" i="30"/>
  <c r="I284" i="30"/>
  <c r="G286" i="30"/>
  <c r="G273" i="30"/>
  <c r="B36" i="24" s="1"/>
  <c r="C168" i="30"/>
  <c r="C24" i="25" s="1"/>
  <c r="I259" i="30"/>
  <c r="C268" i="30"/>
  <c r="C34" i="25" s="1"/>
  <c r="H170" i="30"/>
  <c r="H206" i="30" s="1"/>
  <c r="C26" i="24" s="1"/>
  <c r="G180" i="30"/>
  <c r="I180" i="30" s="1"/>
  <c r="G184" i="30"/>
  <c r="I184" i="30" s="1"/>
  <c r="G188" i="30"/>
  <c r="I188" i="30" s="1"/>
  <c r="G192" i="30"/>
  <c r="I192" i="30" s="1"/>
  <c r="G196" i="30"/>
  <c r="I196" i="30" s="1"/>
  <c r="G200" i="30"/>
  <c r="I200" i="30" s="1"/>
  <c r="G225" i="30"/>
  <c r="B29" i="24" s="1"/>
  <c r="I224" i="30"/>
  <c r="I225" i="30" s="1"/>
  <c r="C252" i="30"/>
  <c r="C31" i="25" s="1"/>
  <c r="I257" i="30"/>
  <c r="C263" i="30"/>
  <c r="C33" i="25" s="1"/>
  <c r="C286" i="30"/>
  <c r="I272" i="30"/>
  <c r="C278" i="30"/>
  <c r="C36" i="25" s="1"/>
  <c r="I288" i="30"/>
  <c r="I290" i="30"/>
  <c r="I292" i="30"/>
  <c r="I294" i="30"/>
  <c r="I296" i="30"/>
  <c r="I298" i="30"/>
  <c r="I300" i="30"/>
  <c r="I302" i="30"/>
  <c r="I304" i="30"/>
  <c r="I306" i="30"/>
  <c r="I308" i="30"/>
  <c r="I310" i="30"/>
  <c r="C312" i="30"/>
  <c r="H314" i="30"/>
  <c r="I314" i="30" s="1"/>
  <c r="C323" i="30"/>
  <c r="G323" i="30"/>
  <c r="G327" i="30"/>
  <c r="E225" i="30"/>
  <c r="B252" i="30"/>
  <c r="B264" i="30" s="1"/>
  <c r="B273" i="30"/>
  <c r="B35" i="25" s="1"/>
  <c r="H317" i="30"/>
  <c r="I317" i="30" s="1"/>
  <c r="H321" i="30"/>
  <c r="I321" i="30" s="1"/>
  <c r="H325" i="30"/>
  <c r="B213" i="30"/>
  <c r="B26" i="25" s="1"/>
  <c r="H254" i="30"/>
  <c r="H255" i="30" s="1"/>
  <c r="C33" i="24" s="1"/>
  <c r="G254" i="30"/>
  <c r="H260" i="30"/>
  <c r="I260" i="30" s="1"/>
  <c r="H262" i="30"/>
  <c r="I262" i="30" s="1"/>
  <c r="H285" i="30"/>
  <c r="I285" i="30" s="1"/>
  <c r="H271" i="30"/>
  <c r="H273" i="30" s="1"/>
  <c r="C36" i="24" s="1"/>
  <c r="C273" i="30"/>
  <c r="C35" i="25" s="1"/>
  <c r="H277" i="30"/>
  <c r="I277" i="30" s="1"/>
  <c r="H289" i="30"/>
  <c r="H291" i="30"/>
  <c r="I291" i="30" s="1"/>
  <c r="H295" i="30"/>
  <c r="I295" i="30" s="1"/>
  <c r="H297" i="30"/>
  <c r="I297" i="30" s="1"/>
  <c r="H299" i="30"/>
  <c r="I299" i="30" s="1"/>
  <c r="H301" i="30"/>
  <c r="I301" i="30" s="1"/>
  <c r="H303" i="30"/>
  <c r="I303" i="30" s="1"/>
  <c r="H305" i="30"/>
  <c r="I305" i="30" s="1"/>
  <c r="H307" i="30"/>
  <c r="I307" i="30" s="1"/>
  <c r="H309" i="30"/>
  <c r="I309" i="30" s="1"/>
  <c r="H311" i="30"/>
  <c r="I311" i="30" s="1"/>
  <c r="G312" i="30"/>
  <c r="H315" i="30"/>
  <c r="I315" i="30" s="1"/>
  <c r="H318" i="30"/>
  <c r="I318" i="30" s="1"/>
  <c r="H322" i="30"/>
  <c r="I322" i="30" s="1"/>
  <c r="H326" i="30"/>
  <c r="I326" i="30" s="1"/>
  <c r="B327" i="30"/>
  <c r="B329" i="30" s="1"/>
  <c r="I316" i="30"/>
  <c r="H319" i="30"/>
  <c r="I319" i="30" s="1"/>
  <c r="I320" i="30"/>
  <c r="C327" i="30"/>
  <c r="G329" i="30" l="1"/>
  <c r="C329" i="30"/>
  <c r="C264" i="30"/>
  <c r="C42" i="25"/>
  <c r="I289" i="30"/>
  <c r="I312" i="30" s="1"/>
  <c r="B63" i="30"/>
  <c r="B17" i="25"/>
  <c r="E65" i="30"/>
  <c r="B31" i="25"/>
  <c r="H47" i="30"/>
  <c r="C18" i="24" s="1"/>
  <c r="C63" i="30"/>
  <c r="C65" i="30" s="1"/>
  <c r="H286" i="30"/>
  <c r="B241" i="30"/>
  <c r="I25" i="30"/>
  <c r="I18" i="30"/>
  <c r="D65" i="30"/>
  <c r="D280" i="30" s="1"/>
  <c r="D331" i="30" s="1"/>
  <c r="I27" i="30"/>
  <c r="I40" i="30" s="1"/>
  <c r="G40" i="30"/>
  <c r="H327" i="30"/>
  <c r="I325" i="30"/>
  <c r="I327" i="30" s="1"/>
  <c r="E45" i="25" s="1"/>
  <c r="I323" i="30"/>
  <c r="E44" i="25" s="1"/>
  <c r="H312" i="30"/>
  <c r="I271" i="30"/>
  <c r="I273" i="30" s="1"/>
  <c r="H40" i="30"/>
  <c r="F41" i="30"/>
  <c r="F65" i="30" s="1"/>
  <c r="H138" i="30"/>
  <c r="I47" i="30"/>
  <c r="I254" i="30"/>
  <c r="I255" i="30" s="1"/>
  <c r="G255" i="30"/>
  <c r="B33" i="24" s="1"/>
  <c r="I170" i="30"/>
  <c r="I206" i="30" s="1"/>
  <c r="I49" i="30"/>
  <c r="I56" i="30" s="1"/>
  <c r="G56" i="30"/>
  <c r="B41" i="30"/>
  <c r="C241" i="30"/>
  <c r="H323" i="30"/>
  <c r="G206" i="30"/>
  <c r="I286" i="30"/>
  <c r="I168" i="30"/>
  <c r="I70" i="30"/>
  <c r="I138" i="30" s="1"/>
  <c r="E43" i="25" l="1"/>
  <c r="E46" i="25" s="1"/>
  <c r="I329" i="30"/>
  <c r="H329" i="30"/>
  <c r="F42" i="25"/>
  <c r="C46" i="25"/>
  <c r="H63" i="30"/>
  <c r="B65" i="30"/>
  <c r="B280" i="30" s="1"/>
  <c r="B331" i="30" s="1"/>
  <c r="C24" i="24"/>
  <c r="G41" i="30"/>
  <c r="B12" i="24"/>
  <c r="B26" i="24"/>
  <c r="G63" i="30"/>
  <c r="B19" i="24"/>
  <c r="H41" i="30"/>
  <c r="H65" i="30" s="1"/>
  <c r="C12" i="24"/>
  <c r="C280" i="30"/>
  <c r="C331" i="30" s="1"/>
  <c r="I41" i="30"/>
  <c r="I63" i="30"/>
  <c r="G65" i="30" l="1"/>
  <c r="I65" i="30"/>
  <c r="G66" i="26" l="1"/>
  <c r="F66" i="26"/>
  <c r="F209" i="30"/>
  <c r="F231" i="30"/>
  <c r="F211" i="30"/>
  <c r="F233" i="30"/>
  <c r="E231" i="30"/>
  <c r="E229" i="30"/>
  <c r="E233" i="30"/>
  <c r="E209" i="30"/>
  <c r="E210" i="30"/>
  <c r="D12" i="26" l="1"/>
  <c r="H211" i="30"/>
  <c r="H233" i="30"/>
  <c r="D31" i="26"/>
  <c r="D29" i="26"/>
  <c r="H231" i="30"/>
  <c r="D10" i="26"/>
  <c r="H209" i="30"/>
  <c r="C27" i="26"/>
  <c r="G229" i="30"/>
  <c r="C11" i="26"/>
  <c r="G210" i="30"/>
  <c r="C29" i="26"/>
  <c r="G231" i="30"/>
  <c r="I231" i="30" s="1"/>
  <c r="G209" i="30"/>
  <c r="C10" i="26"/>
  <c r="C31" i="26"/>
  <c r="G233" i="30"/>
  <c r="E220" i="30"/>
  <c r="E217" i="30"/>
  <c r="E219" i="30"/>
  <c r="F216" i="30"/>
  <c r="E275" i="30"/>
  <c r="E208" i="30"/>
  <c r="E215" i="30"/>
  <c r="E218" i="30"/>
  <c r="F220" i="30"/>
  <c r="F276" i="30"/>
  <c r="E216" i="30"/>
  <c r="F218" i="30"/>
  <c r="E227" i="30"/>
  <c r="E211" i="30"/>
  <c r="F227" i="30"/>
  <c r="F235" i="30"/>
  <c r="F239" i="30"/>
  <c r="F250" i="30"/>
  <c r="E221" i="30"/>
  <c r="E228" i="30"/>
  <c r="E230" i="30"/>
  <c r="E232" i="30"/>
  <c r="E234" i="30"/>
  <c r="E236" i="30"/>
  <c r="E238" i="30"/>
  <c r="E245" i="30"/>
  <c r="E249" i="30"/>
  <c r="E251" i="30"/>
  <c r="E276" i="30"/>
  <c r="F229" i="30"/>
  <c r="F237" i="30"/>
  <c r="F246" i="30"/>
  <c r="F275" i="30"/>
  <c r="F210" i="30"/>
  <c r="F208" i="30"/>
  <c r="F215" i="30"/>
  <c r="F217" i="30"/>
  <c r="F219" i="30"/>
  <c r="F221" i="30"/>
  <c r="F228" i="30"/>
  <c r="F230" i="30"/>
  <c r="F232" i="30"/>
  <c r="F234" i="30"/>
  <c r="F236" i="30"/>
  <c r="F238" i="30"/>
  <c r="F245" i="30"/>
  <c r="F249" i="30"/>
  <c r="F251" i="30"/>
  <c r="E235" i="30"/>
  <c r="E237" i="30"/>
  <c r="E239" i="30"/>
  <c r="E246" i="30"/>
  <c r="E250" i="30"/>
  <c r="E267" i="30" l="1"/>
  <c r="C57" i="26" s="1"/>
  <c r="E258" i="30"/>
  <c r="F267" i="30"/>
  <c r="D57" i="26" s="1"/>
  <c r="F258" i="30"/>
  <c r="I233" i="30"/>
  <c r="D32" i="26"/>
  <c r="H234" i="30"/>
  <c r="D40" i="26"/>
  <c r="F247" i="30"/>
  <c r="H245" i="30"/>
  <c r="D30" i="26"/>
  <c r="H232" i="30"/>
  <c r="D20" i="26"/>
  <c r="H219" i="30"/>
  <c r="D11" i="26"/>
  <c r="H210" i="30"/>
  <c r="I210" i="30" s="1"/>
  <c r="D35" i="26"/>
  <c r="H237" i="30"/>
  <c r="D33" i="26"/>
  <c r="H235" i="30"/>
  <c r="D19" i="26"/>
  <c r="H218" i="30"/>
  <c r="D21" i="26"/>
  <c r="H220" i="30"/>
  <c r="I209" i="30"/>
  <c r="D44" i="26"/>
  <c r="F252" i="30"/>
  <c r="H249" i="30"/>
  <c r="D9" i="26"/>
  <c r="F213" i="30"/>
  <c r="H208" i="30"/>
  <c r="D18" i="26"/>
  <c r="H217" i="30"/>
  <c r="H229" i="30"/>
  <c r="I229" i="30" s="1"/>
  <c r="D27" i="26"/>
  <c r="H227" i="30"/>
  <c r="F240" i="30"/>
  <c r="D25" i="26"/>
  <c r="D17" i="26"/>
  <c r="H216" i="30"/>
  <c r="D22" i="26"/>
  <c r="H221" i="30"/>
  <c r="D41" i="26"/>
  <c r="H246" i="30"/>
  <c r="D37" i="26"/>
  <c r="H239" i="30"/>
  <c r="D67" i="26"/>
  <c r="H276" i="30"/>
  <c r="D36" i="26"/>
  <c r="H238" i="30"/>
  <c r="D28" i="26"/>
  <c r="H230" i="30"/>
  <c r="D66" i="26"/>
  <c r="F278" i="30"/>
  <c r="H275" i="30"/>
  <c r="D46" i="26"/>
  <c r="H251" i="30"/>
  <c r="D34" i="26"/>
  <c r="H236" i="30"/>
  <c r="D26" i="26"/>
  <c r="H228" i="30"/>
  <c r="D16" i="26"/>
  <c r="H215" i="30"/>
  <c r="F222" i="30"/>
  <c r="D45" i="26"/>
  <c r="H250" i="30"/>
  <c r="C35" i="26"/>
  <c r="G237" i="30"/>
  <c r="C36" i="26"/>
  <c r="G238" i="30"/>
  <c r="C28" i="26"/>
  <c r="G230" i="30"/>
  <c r="C25" i="26"/>
  <c r="G227" i="30"/>
  <c r="E240" i="30"/>
  <c r="C9" i="26"/>
  <c r="G208" i="30"/>
  <c r="E213" i="30"/>
  <c r="C18" i="26"/>
  <c r="G217" i="30"/>
  <c r="G267" i="30"/>
  <c r="C33" i="26"/>
  <c r="G235" i="30"/>
  <c r="C34" i="26"/>
  <c r="G236" i="30"/>
  <c r="G228" i="30"/>
  <c r="C26" i="26"/>
  <c r="C66" i="26"/>
  <c r="G275" i="30"/>
  <c r="E278" i="30"/>
  <c r="C21" i="26"/>
  <c r="G220" i="30"/>
  <c r="C45" i="26"/>
  <c r="G250" i="30"/>
  <c r="I250" i="30" s="1"/>
  <c r="C46" i="26"/>
  <c r="G251" i="30"/>
  <c r="C41" i="26"/>
  <c r="G246" i="30"/>
  <c r="C44" i="26"/>
  <c r="G249" i="30"/>
  <c r="E252" i="30"/>
  <c r="C32" i="26"/>
  <c r="G234" i="30"/>
  <c r="G221" i="30"/>
  <c r="C22" i="26"/>
  <c r="C17" i="26"/>
  <c r="G216" i="30"/>
  <c r="C19" i="26"/>
  <c r="G218" i="30"/>
  <c r="C37" i="26"/>
  <c r="G239" i="30"/>
  <c r="C67" i="26"/>
  <c r="G276" i="30"/>
  <c r="C40" i="26"/>
  <c r="G245" i="30"/>
  <c r="E247" i="30"/>
  <c r="C30" i="26"/>
  <c r="G232" i="30"/>
  <c r="G211" i="30"/>
  <c r="C12" i="26"/>
  <c r="C16" i="26"/>
  <c r="E222" i="30"/>
  <c r="G215" i="30"/>
  <c r="C20" i="26"/>
  <c r="G219" i="30"/>
  <c r="B4" i="26"/>
  <c r="H63" i="26"/>
  <c r="I219" i="30" l="1"/>
  <c r="I217" i="30"/>
  <c r="I237" i="30"/>
  <c r="I218" i="30"/>
  <c r="I228" i="30"/>
  <c r="H267" i="30"/>
  <c r="H268" i="30" s="1"/>
  <c r="C35" i="24" s="1"/>
  <c r="I251" i="30"/>
  <c r="E268" i="30"/>
  <c r="F268" i="30"/>
  <c r="G258" i="30"/>
  <c r="C50" i="26"/>
  <c r="E263" i="30"/>
  <c r="E264" i="30" s="1"/>
  <c r="H258" i="30"/>
  <c r="H263" i="30" s="1"/>
  <c r="C34" i="24" s="1"/>
  <c r="D50" i="26"/>
  <c r="F263" i="30"/>
  <c r="F264" i="30" s="1"/>
  <c r="I234" i="30"/>
  <c r="H252" i="30"/>
  <c r="C32" i="24" s="1"/>
  <c r="I232" i="30"/>
  <c r="I246" i="30"/>
  <c r="I230" i="30"/>
  <c r="H222" i="30"/>
  <c r="C28" i="24" s="1"/>
  <c r="H278" i="30"/>
  <c r="C37" i="24" s="1"/>
  <c r="I276" i="30"/>
  <c r="I236" i="30"/>
  <c r="I221" i="30"/>
  <c r="I238" i="30"/>
  <c r="F241" i="30"/>
  <c r="H247" i="30"/>
  <c r="H240" i="30"/>
  <c r="C30" i="24" s="1"/>
  <c r="H213" i="30"/>
  <c r="H67" i="26"/>
  <c r="I220" i="30"/>
  <c r="I239" i="30"/>
  <c r="I216" i="30"/>
  <c r="I235" i="30"/>
  <c r="I208" i="30"/>
  <c r="G252" i="30"/>
  <c r="B32" i="24" s="1"/>
  <c r="I249" i="30"/>
  <c r="E241" i="30"/>
  <c r="G240" i="30"/>
  <c r="B30" i="24" s="1"/>
  <c r="I227" i="30"/>
  <c r="I215" i="30"/>
  <c r="G222" i="30"/>
  <c r="B28" i="24" s="1"/>
  <c r="G213" i="30"/>
  <c r="I211" i="30"/>
  <c r="G247" i="30"/>
  <c r="I245" i="30"/>
  <c r="I275" i="30"/>
  <c r="G278" i="30"/>
  <c r="B37" i="24" s="1"/>
  <c r="G268" i="30"/>
  <c r="B35" i="24" s="1"/>
  <c r="E37" i="25"/>
  <c r="E39" i="25" s="1"/>
  <c r="E21" i="25"/>
  <c r="E12" i="25"/>
  <c r="I267" i="30" l="1"/>
  <c r="I268" i="30" s="1"/>
  <c r="H264" i="30"/>
  <c r="G264" i="30"/>
  <c r="I252" i="30"/>
  <c r="I258" i="30"/>
  <c r="I263" i="30" s="1"/>
  <c r="G263" i="30"/>
  <c r="B34" i="24" s="1"/>
  <c r="I247" i="30"/>
  <c r="I278" i="30"/>
  <c r="I213" i="30"/>
  <c r="I240" i="30"/>
  <c r="F280" i="30"/>
  <c r="F331" i="30" s="1"/>
  <c r="C27" i="24"/>
  <c r="H241" i="30"/>
  <c r="E280" i="30"/>
  <c r="E331" i="30" s="1"/>
  <c r="I222" i="30"/>
  <c r="C31" i="24"/>
  <c r="B27" i="24"/>
  <c r="G241" i="30"/>
  <c r="B31" i="24"/>
  <c r="H51" i="26"/>
  <c r="H54" i="26"/>
  <c r="H50" i="26"/>
  <c r="H52" i="26"/>
  <c r="H53" i="26"/>
  <c r="D55" i="26"/>
  <c r="I264" i="30" l="1"/>
  <c r="G280" i="30"/>
  <c r="G331" i="30" s="1"/>
  <c r="G50" i="26"/>
  <c r="F50" i="26"/>
  <c r="I241" i="30"/>
  <c r="I280" i="30" s="1"/>
  <c r="I331" i="30" s="1"/>
  <c r="H280" i="30"/>
  <c r="H331" i="30" s="1"/>
  <c r="F24" i="25"/>
  <c r="D21" i="25"/>
  <c r="F11" i="25"/>
  <c r="D12" i="25"/>
  <c r="F33" i="25"/>
  <c r="F29" i="25"/>
  <c r="F34" i="25"/>
  <c r="F9" i="25"/>
  <c r="H41" i="26"/>
  <c r="H35" i="26"/>
  <c r="F35" i="26" s="1"/>
  <c r="H34" i="26"/>
  <c r="F34" i="26" s="1"/>
  <c r="H28" i="26"/>
  <c r="F28" i="26" s="1"/>
  <c r="H32" i="26"/>
  <c r="H46" i="26"/>
  <c r="H22" i="26"/>
  <c r="F35" i="25"/>
  <c r="H36" i="26"/>
  <c r="F18" i="25"/>
  <c r="F27" i="25"/>
  <c r="F10" i="25"/>
  <c r="F31" i="25"/>
  <c r="H20" i="26"/>
  <c r="F26" i="25"/>
  <c r="F32" i="25"/>
  <c r="F28" i="25"/>
  <c r="F25" i="25"/>
  <c r="H12" i="26"/>
  <c r="F36" i="25"/>
  <c r="H49" i="26"/>
  <c r="H55" i="26" s="1"/>
  <c r="C55" i="26"/>
  <c r="D29" i="24"/>
  <c r="C12" i="25"/>
  <c r="H33" i="26"/>
  <c r="G33" i="26" s="1"/>
  <c r="F19" i="25"/>
  <c r="D47" i="26"/>
  <c r="H21" i="26"/>
  <c r="H26" i="26"/>
  <c r="F26" i="26" s="1"/>
  <c r="D21" i="24"/>
  <c r="H31" i="26"/>
  <c r="G31" i="26" s="1"/>
  <c r="D20" i="24"/>
  <c r="H17" i="26"/>
  <c r="F17" i="26" s="1"/>
  <c r="H30" i="26"/>
  <c r="G30" i="26" s="1"/>
  <c r="H11" i="26"/>
  <c r="G11" i="26" s="1"/>
  <c r="H18" i="26"/>
  <c r="C21" i="25"/>
  <c r="H19" i="26"/>
  <c r="F20" i="25"/>
  <c r="H37" i="26"/>
  <c r="F37" i="26" s="1"/>
  <c r="H27" i="26"/>
  <c r="G27" i="26" s="1"/>
  <c r="D33" i="24"/>
  <c r="H29" i="26"/>
  <c r="G29" i="26" s="1"/>
  <c r="H10" i="26"/>
  <c r="G10" i="26" s="1"/>
  <c r="D36" i="24"/>
  <c r="H13" i="26"/>
  <c r="D10" i="24"/>
  <c r="H45" i="26"/>
  <c r="F20" i="26" l="1"/>
  <c r="G20" i="26"/>
  <c r="F18" i="26"/>
  <c r="G18" i="26"/>
  <c r="G12" i="26"/>
  <c r="F12" i="26"/>
  <c r="D12" i="24"/>
  <c r="D34" i="24"/>
  <c r="D37" i="25"/>
  <c r="D39" i="25" s="1"/>
  <c r="D48" i="25" s="1"/>
  <c r="C22" i="24"/>
  <c r="G17" i="26"/>
  <c r="D37" i="24"/>
  <c r="C37" i="25"/>
  <c r="C39" i="25" s="1"/>
  <c r="C48" i="25" s="1"/>
  <c r="F30" i="25"/>
  <c r="F44" i="25"/>
  <c r="D19" i="24"/>
  <c r="G35" i="26"/>
  <c r="G34" i="26"/>
  <c r="G28" i="26"/>
  <c r="F29" i="26"/>
  <c r="F33" i="26"/>
  <c r="F10" i="26"/>
  <c r="D26" i="24"/>
  <c r="F30" i="26"/>
  <c r="F23" i="25"/>
  <c r="F11" i="26"/>
  <c r="D25" i="24"/>
  <c r="C13" i="24"/>
  <c r="D11" i="24"/>
  <c r="F8" i="25"/>
  <c r="F12" i="25" s="1"/>
  <c r="B12" i="25"/>
  <c r="D42" i="26"/>
  <c r="C68" i="26"/>
  <c r="H66" i="26"/>
  <c r="H68" i="26" s="1"/>
  <c r="C14" i="26"/>
  <c r="H9" i="26"/>
  <c r="H14" i="26" s="1"/>
  <c r="D68" i="26"/>
  <c r="D58" i="26"/>
  <c r="F27" i="26"/>
  <c r="C58" i="26"/>
  <c r="H57" i="26"/>
  <c r="H58" i="26" s="1"/>
  <c r="G37" i="26"/>
  <c r="D24" i="24"/>
  <c r="C23" i="26"/>
  <c r="H16" i="26"/>
  <c r="G16" i="26" s="1"/>
  <c r="C38" i="26"/>
  <c r="H25" i="26"/>
  <c r="H38" i="26" s="1"/>
  <c r="D23" i="26"/>
  <c r="D35" i="24"/>
  <c r="H40" i="26"/>
  <c r="H42" i="26" s="1"/>
  <c r="C42" i="26"/>
  <c r="D38" i="26"/>
  <c r="B21" i="25"/>
  <c r="B37" i="25" s="1"/>
  <c r="F17" i="25"/>
  <c r="F21" i="25" s="1"/>
  <c r="C47" i="26"/>
  <c r="H44" i="26"/>
  <c r="H47" i="26" s="1"/>
  <c r="G26" i="26"/>
  <c r="F31" i="26"/>
  <c r="D14" i="26"/>
  <c r="E48" i="25" l="1"/>
  <c r="D32" i="24"/>
  <c r="D28" i="24"/>
  <c r="D27" i="24"/>
  <c r="F44" i="26"/>
  <c r="D30" i="24"/>
  <c r="C38" i="24"/>
  <c r="C40" i="24" s="1"/>
  <c r="G57" i="26"/>
  <c r="F37" i="25"/>
  <c r="F39" i="25" s="1"/>
  <c r="B39" i="25"/>
  <c r="B48" i="25" s="1"/>
  <c r="G25" i="26"/>
  <c r="G44" i="26"/>
  <c r="F9" i="26"/>
  <c r="B13" i="24"/>
  <c r="D9" i="24"/>
  <c r="D13" i="24" s="1"/>
  <c r="G40" i="26"/>
  <c r="F43" i="25"/>
  <c r="F46" i="25" s="1"/>
  <c r="D18" i="24"/>
  <c r="D22" i="24" s="1"/>
  <c r="B22" i="24"/>
  <c r="D70" i="26"/>
  <c r="G9" i="26"/>
  <c r="F40" i="26"/>
  <c r="F25" i="26"/>
  <c r="F16" i="26"/>
  <c r="H23" i="26"/>
  <c r="H70" i="26" s="1"/>
  <c r="F57" i="26"/>
  <c r="D31" i="24"/>
  <c r="C70" i="26"/>
  <c r="B38" i="24" l="1"/>
  <c r="B40" i="24" s="1"/>
  <c r="D38" i="24"/>
  <c r="D40" i="24" s="1"/>
  <c r="F48" i="25"/>
  <c r="A3" i="25" l="1"/>
  <c r="A3" i="30"/>
</calcChain>
</file>

<file path=xl/sharedStrings.xml><?xml version="1.0" encoding="utf-8"?>
<sst xmlns="http://schemas.openxmlformats.org/spreadsheetml/2006/main" count="785" uniqueCount="701">
  <si>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</si>
  <si>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</si>
  <si>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</si>
  <si>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</si>
  <si>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</si>
  <si>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</si>
  <si>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</si>
  <si>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</si>
  <si>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</si>
  <si>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</si>
  <si>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</si>
  <si>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</si>
  <si>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</si>
  <si>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</si>
  <si>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</si>
  <si>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</si>
  <si>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</si>
  <si>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</si>
  <si>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</si>
  <si>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</si>
  <si>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</si>
  <si>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</si>
  <si>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</si>
  <si>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</si>
  <si>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</si>
  <si>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</si>
  <si>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</si>
  <si>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</si>
  <si>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</si>
  <si>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</si>
  <si>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</si>
  <si>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</si>
  <si>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</si>
  <si>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</si>
  <si>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</si>
  <si>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</si>
  <si>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</si>
  <si>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</si>
  <si>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</si>
  <si>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</si>
  <si>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</si>
  <si>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</si>
  <si>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</si>
  <si>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</si>
  <si>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</si>
  <si>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</si>
  <si>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</si>
  <si>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</si>
  <si>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</si>
  <si>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</si>
  <si>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</si>
  <si>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</si>
  <si>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</si>
  <si>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</si>
  <si>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</si>
  <si>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</si>
  <si>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</si>
  <si>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</si>
  <si>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</si>
  <si>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</si>
  <si>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</si>
  <si>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</si>
  <si>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</si>
  <si>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</si>
  <si>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</si>
  <si>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</si>
  <si>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</si>
  <si>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</si>
  <si>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</si>
  <si>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</si>
  <si>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</si>
  <si>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</si>
  <si>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</si>
  <si>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</si>
  <si>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</si>
  <si>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</si>
  <si>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</si>
  <si>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</si>
  <si>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</si>
  <si>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</si>
  <si>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</si>
  <si>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</si>
  <si>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</si>
  <si>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</si>
  <si>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</si>
  <si>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</si>
  <si>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</si>
  <si>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</si>
  <si>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</si>
  <si>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</si>
  <si>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</si>
  <si>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</si>
  <si>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</si>
  <si>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</si>
  <si>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</si>
  <si>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</si>
  <si>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</si>
  <si>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</si>
  <si>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</si>
  <si>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</si>
  <si>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</si>
  <si>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</si>
  <si>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</si>
  <si>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</si>
  <si>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</si>
  <si>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</si>
  <si>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</si>
  <si>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</si>
  <si>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</si>
  <si>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</si>
  <si>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</si>
  <si>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</si>
  <si>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</si>
  <si>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</si>
  <si>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</si>
  <si>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</si>
  <si>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</si>
  <si>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</si>
  <si>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</si>
  <si>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</si>
  <si>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</si>
  <si>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</si>
  <si>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</si>
  <si>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</si>
  <si>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</si>
  <si>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</si>
  <si>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</si>
  <si>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</si>
  <si>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</si>
  <si>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</si>
  <si>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</si>
  <si>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</si>
  <si>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</si>
  <si>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</si>
  <si>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</si>
  <si>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</si>
  <si>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</si>
  <si>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</si>
  <si>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</si>
  <si>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</si>
  <si>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</si>
  <si>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</si>
  <si>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</si>
  <si>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</si>
  <si>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</si>
  <si>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</si>
  <si>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</si>
  <si>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</si>
  <si>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</si>
  <si>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</si>
  <si>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</si>
  <si>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</si>
  <si>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</si>
  <si>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</si>
  <si>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</si>
  <si>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</si>
  <si>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</si>
  <si>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</si>
  <si>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</si>
  <si>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</si>
  <si>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</si>
  <si>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</si>
  <si>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</si>
  <si>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</si>
  <si>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</si>
  <si>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</si>
  <si>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</si>
  <si>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</si>
  <si>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</si>
  <si>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</si>
  <si>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</si>
  <si>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</si>
  <si>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</si>
  <si>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</si>
  <si>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</si>
  <si>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</si>
  <si>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</si>
  <si>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</si>
  <si>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</si>
  <si>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</si>
  <si>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</si>
  <si>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</si>
  <si>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</si>
  <si>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</si>
  <si>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</si>
  <si>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</si>
  <si>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</si>
  <si>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</si>
  <si>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</si>
  <si>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</si>
  <si>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</si>
  <si>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</si>
  <si>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</si>
  <si>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</si>
  <si>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</si>
  <si>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</si>
  <si>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</si>
  <si>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</si>
  <si>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</si>
  <si>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</si>
  <si>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</si>
  <si>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</si>
  <si>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</si>
  <si>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</si>
  <si>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</si>
  <si>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</si>
  <si>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</si>
  <si>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</si>
  <si>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</si>
  <si>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</si>
  <si>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</si>
  <si>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</si>
  <si>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</si>
  <si>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</si>
  <si>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</si>
  <si>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</si>
  <si>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</si>
  <si>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</si>
  <si>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</si>
  <si>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</si>
  <si>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</si>
  <si>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</si>
  <si>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</si>
  <si>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</si>
  <si>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</si>
  <si>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</si>
  <si>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</si>
  <si>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</si>
  <si>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</si>
  <si>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</si>
  <si>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</si>
  <si>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</si>
  <si>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</si>
  <si>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</si>
  <si>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</si>
  <si>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</si>
  <si>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</si>
  <si>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</si>
  <si>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</si>
  <si>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</si>
  <si>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</si>
  <si>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</si>
  <si>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</si>
  <si>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</si>
  <si>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</si>
  <si>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</si>
  <si>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</si>
  <si>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</si>
  <si>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</si>
  <si>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</si>
  <si>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</si>
  <si>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</si>
  <si>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</si>
  <si>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</si>
  <si>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</si>
  <si>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</si>
  <si>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</si>
  <si>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</si>
  <si>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</si>
  <si>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</si>
  <si>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</si>
  <si>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</si>
  <si>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</si>
  <si>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</si>
  <si>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</si>
  <si>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</si>
  <si>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</si>
  <si>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</si>
  <si>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</si>
  <si>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</si>
  <si>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</si>
  <si>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</si>
  <si>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</si>
  <si>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</si>
  <si>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</si>
  <si>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</si>
  <si>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</si>
  <si>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</si>
  <si>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</si>
  <si>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</si>
  <si>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</si>
  <si>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</si>
  <si>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</si>
  <si>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</si>
  <si>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</si>
  <si>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</si>
  <si>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</si>
  <si>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</si>
  <si>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</si>
  <si>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</si>
  <si>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</si>
  <si>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</si>
  <si>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</si>
  <si>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</si>
  <si>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</si>
  <si>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</si>
  <si>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</si>
  <si>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</si>
  <si>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</si>
  <si>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</si>
  <si>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</si>
  <si>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</si>
  <si>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</si>
  <si>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</si>
  <si>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</si>
  <si>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</si>
  <si>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</si>
  <si>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</si>
  <si>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</si>
  <si>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</si>
  <si>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</si>
  <si>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</si>
  <si>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</si>
  <si>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</si>
  <si>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</si>
  <si>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</si>
  <si>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</si>
  <si>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</si>
  <si>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</si>
  <si>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</si>
  <si>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</si>
  <si>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</si>
  <si>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</si>
  <si>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</si>
  <si>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</si>
  <si>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</si>
  <si>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</si>
  <si>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</si>
  <si>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</si>
  <si>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</si>
  <si>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</si>
  <si>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</si>
  <si>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</si>
  <si>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</si>
  <si>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</si>
  <si>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</si>
  <si>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</si>
  <si>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</si>
  <si>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</si>
  <si>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</si>
  <si>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</si>
  <si>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</si>
  <si>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</si>
  <si>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</si>
  <si>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</si>
  <si>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</si>
  <si>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</si>
  <si>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</si>
  <si>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</si>
  <si>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</si>
  <si>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</si>
  <si>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</si>
  <si>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</si>
  <si>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</si>
  <si>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</si>
  <si>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</si>
  <si>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</si>
  <si>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</si>
  <si>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</si>
  <si>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</si>
  <si>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</si>
  <si>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</si>
  <si>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</si>
  <si>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</si>
  <si>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</si>
  <si>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</si>
  <si>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</si>
  <si>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</si>
  <si>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</si>
  <si>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</si>
  <si>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</si>
  <si>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</si>
  <si>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</si>
  <si>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</si>
  <si>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</si>
  <si>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</si>
  <si>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</si>
  <si>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</si>
  <si>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</si>
  <si>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</si>
  <si>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</si>
  <si>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</si>
  <si>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</si>
  <si>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</si>
  <si>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</si>
  <si>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</si>
  <si>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</si>
  <si>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</si>
  <si>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</si>
  <si>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</si>
  <si>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</si>
  <si>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</si>
  <si>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</si>
  <si>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</si>
  <si>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</si>
  <si>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</si>
  <si>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</si>
  <si>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</si>
  <si>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</si>
  <si>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</si>
  <si>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</si>
  <si>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</si>
  <si>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</si>
  <si>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</si>
  <si>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</si>
  <si>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</si>
  <si>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</si>
  <si>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</si>
  <si>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</si>
  <si>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</si>
  <si>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</si>
  <si>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</si>
  <si>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</si>
  <si>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</si>
  <si>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</si>
  <si>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</si>
  <si>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</si>
  <si>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</si>
  <si>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</si>
  <si>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</si>
  <si>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</si>
  <si>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</si>
  <si>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</si>
  <si>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</si>
  <si>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</si>
  <si>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</si>
  <si>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</si>
  <si>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</si>
  <si>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</si>
  <si>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</si>
  <si>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</si>
  <si>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</si>
  <si>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</si>
  <si>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</si>
  <si>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</si>
  <si>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</si>
  <si>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</si>
  <si>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</si>
  <si>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</si>
  <si>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</si>
  <si>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</si>
  <si>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</si>
  <si>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</si>
  <si>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</si>
  <si>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</si>
  <si>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</si>
  <si>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</si>
  <si>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</si>
  <si>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</si>
  <si>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</si>
  <si>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</si>
  <si>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</si>
  <si>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</si>
  <si>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</si>
  <si>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</si>
  <si>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</si>
  <si>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</si>
  <si>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</si>
  <si>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</si>
  <si>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</si>
  <si>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</si>
  <si>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</si>
  <si>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</si>
  <si>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</si>
  <si>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</si>
  <si>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</si>
  <si>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</si>
  <si>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</si>
  <si>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</si>
  <si>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</si>
  <si>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</si>
  <si>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</si>
  <si>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</si>
  <si>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</si>
  <si>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</si>
  <si>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</si>
  <si>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</si>
  <si>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</si>
  <si>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</si>
  <si>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</si>
  <si>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</si>
  <si>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</si>
  <si>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</si>
  <si>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</si>
  <si>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</si>
  <si>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</si>
  <si>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</si>
  <si>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</si>
  <si>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</si>
  <si>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</si>
  <si>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</si>
  <si>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</si>
  <si>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</si>
  <si>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</si>
  <si>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</si>
  <si>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</si>
  <si>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</si>
  <si>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</si>
  <si>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</si>
  <si>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</si>
  <si>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</si>
  <si>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</si>
  <si>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</si>
  <si>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</si>
  <si>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</si>
  <si>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</si>
  <si>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</si>
  <si>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</si>
  <si>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</si>
  <si>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</si>
  <si>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</si>
  <si>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</si>
  <si>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</si>
  <si>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</si>
  <si>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</si>
  <si>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</si>
  <si>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</si>
  <si>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</si>
  <si>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</si>
  <si>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</si>
  <si>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</si>
  <si>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</si>
  <si>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</si>
  <si>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</si>
  <si>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</si>
  <si>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</si>
  <si>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</si>
  <si>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</si>
  <si>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</si>
  <si>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</si>
  <si>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</si>
  <si>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</si>
  <si>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</si>
  <si>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</si>
  <si>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</si>
  <si>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</si>
  <si>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</si>
  <si>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</si>
  <si>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</si>
  <si>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</si>
  <si>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</si>
  <si>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</si>
  <si>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</si>
  <si>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</si>
  <si>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</si>
  <si>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</si>
  <si>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</si>
  <si>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</si>
  <si>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</si>
  <si>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</si>
  <si>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</si>
  <si>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</si>
  <si>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</si>
  <si>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</si>
  <si>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</si>
  <si>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</si>
  <si>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</si>
  <si>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</si>
  <si>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</si>
  <si>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</si>
  <si>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</si>
  <si>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</si>
  <si>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</si>
  <si>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</si>
  <si>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</si>
  <si>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</si>
  <si>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</si>
  <si>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</si>
  <si>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</si>
  <si>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</si>
  <si>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</si>
  <si>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</si>
  <si>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</si>
  <si>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</si>
  <si>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</si>
  <si>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</si>
  <si>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</si>
  <si>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</si>
  <si>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</si>
  <si>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</si>
  <si>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</si>
  <si>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</si>
  <si>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</si>
  <si>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</si>
  <si>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</si>
  <si>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</si>
  <si>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</si>
  <si>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</si>
  <si>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</si>
  <si>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</si>
  <si>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</si>
  <si>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</si>
  <si>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</si>
  <si>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</si>
  <si>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</si>
  <si>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</si>
  <si>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</si>
  <si>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</si>
  <si>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</si>
  <si>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</si>
  <si>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</si>
  <si>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</si>
  <si>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</si>
  <si>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</si>
  <si>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</si>
  <si>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</si>
  <si>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</si>
  <si>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</si>
  <si>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</si>
  <si>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</si>
  <si>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</si>
  <si>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</si>
  <si>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</si>
  <si>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</si>
  <si>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</si>
  <si>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</si>
  <si>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</si>
  <si>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</si>
  <si>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</si>
  <si>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</si>
  <si>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</si>
  <si>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</si>
  <si>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</si>
  <si>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</si>
  <si>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</si>
  <si>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</si>
  <si>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</si>
  <si>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</si>
  <si>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</si>
  <si>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</si>
  <si>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</si>
  <si>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</si>
  <si>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</si>
  <si>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</si>
  <si>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</si>
  <si>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</si>
  <si>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</si>
  <si>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</si>
  <si>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</si>
  <si>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</si>
  <si>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</si>
  <si>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</si>
  <si>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</si>
  <si>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</si>
  <si>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</si>
  <si>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</si>
  <si>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</si>
  <si>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</si>
  <si>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</si>
  <si>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</si>
  <si>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</si>
  <si>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</si>
  <si>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</si>
  <si>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</si>
  <si>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</si>
  <si>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</si>
  <si>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</si>
  <si>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</si>
  <si>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</si>
  <si>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</si>
  <si>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</si>
  <si>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</si>
  <si>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</si>
  <si>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</si>
  <si>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</si>
  <si>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</si>
  <si>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</si>
  <si>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</si>
  <si>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</si>
  <si>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</si>
  <si>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</si>
  <si>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</si>
  <si>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</si>
  <si>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</si>
  <si>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</si>
  <si>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</si>
  <si>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</si>
  <si>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</si>
  <si>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</si>
  <si>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</si>
  <si>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</si>
  <si>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</si>
  <si>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FOR THE YEAR ENDED DECEMBER 31, 2020</t>
  </si>
  <si>
    <t>(spread is based on allocation factors developed for the December 2020 CBR)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</si>
  <si>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</si>
  <si>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</si>
  <si>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</si>
  <si>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</si>
  <si>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</si>
  <si>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</si>
  <si>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</si>
  <si>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</si>
  <si>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</si>
  <si>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</si>
  <si>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</si>
  <si>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</si>
  <si>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</si>
  <si>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</si>
  <si>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</si>
  <si>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</si>
  <si>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DEC20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</si>
</sst>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26" fillId="2" borderId="20" applyNumberFormat="0" applyAlignment="0" applyProtection="0">
      <alignment horizontal="left" vertical="center" indent="1"/>
    </xf>
    <xf numFmtId="173" fontId="27" fillId="0" borderId="25" applyNumberFormat="0" applyProtection="0">
      <alignment horizontal="right" vertical="center"/>
    </xf>
    <xf numFmtId="173" fontId="26" fillId="0" borderId="27" applyNumberFormat="0" applyProtection="0">
      <alignment horizontal="right" vertical="center"/>
    </xf>
    <xf numFmtId="173" fontId="27" fillId="3" borderId="20" applyNumberFormat="0" applyAlignment="0" applyProtection="0">
      <alignment horizontal="left" vertical="center" indent="1"/>
    </xf>
    <xf numFmtId="0" fontId="18" fillId="4" borderId="27" applyNumberFormat="0" applyAlignment="0">
      <alignment horizontal="left" vertical="center" indent="1"/>
      <protection locked="0"/>
    </xf>
    <xf numFmtId="0" fontId="18" fillId="5" borderId="27" applyNumberFormat="0" applyAlignment="0" applyProtection="0">
      <alignment horizontal="left" vertical="center" indent="1"/>
    </xf>
    <xf numFmtId="173" fontId="27" fillId="6" borderId="25" applyNumberFormat="0" applyBorder="0">
      <alignment horizontal="right" vertical="center"/>
      <protection locked="0"/>
    </xf>
    <xf numFmtId="0" fontId="18" fillId="4" borderId="27" applyNumberFormat="0" applyAlignment="0">
      <alignment horizontal="left" vertical="center" indent="1"/>
      <protection locked="0"/>
    </xf>
    <xf numFmtId="173" fontId="26" fillId="5" borderId="27" applyNumberFormat="0" applyProtection="0">
      <alignment horizontal="right" vertical="center"/>
    </xf>
    <xf numFmtId="173" fontId="26" fillId="6" borderId="27" applyNumberFormat="0" applyBorder="0">
      <alignment horizontal="right" vertical="center"/>
      <protection locked="0"/>
    </xf>
    <xf numFmtId="173" fontId="28" fillId="7" borderId="28" applyNumberFormat="0" applyBorder="0" applyAlignment="0" applyProtection="0">
      <alignment horizontal="right" vertical="center" indent="1"/>
    </xf>
    <xf numFmtId="173" fontId="29" fillId="8" borderId="28" applyNumberFormat="0" applyBorder="0" applyAlignment="0" applyProtection="0">
      <alignment horizontal="right" vertical="center" indent="1"/>
    </xf>
    <xf numFmtId="173" fontId="29" fillId="9" borderId="28" applyNumberFormat="0" applyBorder="0" applyAlignment="0" applyProtection="0">
      <alignment horizontal="right" vertical="center" indent="1"/>
    </xf>
    <xf numFmtId="173" fontId="30" fillId="10" borderId="28" applyNumberFormat="0" applyBorder="0" applyAlignment="0" applyProtection="0">
      <alignment horizontal="right" vertical="center" indent="1"/>
    </xf>
    <xf numFmtId="173" fontId="30" fillId="11" borderId="28" applyNumberFormat="0" applyBorder="0" applyAlignment="0" applyProtection="0">
      <alignment horizontal="right" vertical="center" indent="1"/>
    </xf>
    <xf numFmtId="173" fontId="30" fillId="12" borderId="28" applyNumberFormat="0" applyBorder="0" applyAlignment="0" applyProtection="0">
      <alignment horizontal="right" vertical="center" indent="1"/>
    </xf>
    <xf numFmtId="173" fontId="31" fillId="13" borderId="28" applyNumberFormat="0" applyBorder="0" applyAlignment="0" applyProtection="0">
      <alignment horizontal="right" vertical="center" indent="1"/>
    </xf>
    <xf numFmtId="173" fontId="31" fillId="14" borderId="28" applyNumberFormat="0" applyBorder="0" applyAlignment="0" applyProtection="0">
      <alignment horizontal="right" vertical="center" indent="1"/>
    </xf>
    <xf numFmtId="173" fontId="31" fillId="15" borderId="28" applyNumberFormat="0" applyBorder="0" applyAlignment="0" applyProtection="0">
      <alignment horizontal="right" vertical="center" indent="1"/>
    </xf>
    <xf numFmtId="0" fontId="32" fillId="0" borderId="20" applyNumberFormat="0" applyFont="0" applyFill="0" applyAlignment="0" applyProtection="0"/>
    <xf numFmtId="173" fontId="33" fillId="3" borderId="0" applyNumberFormat="0" applyAlignment="0" applyProtection="0">
      <alignment horizontal="left" vertical="center" indent="1"/>
    </xf>
    <xf numFmtId="0" fontId="32" fillId="0" borderId="29" applyNumberFormat="0" applyFont="0" applyFill="0" applyAlignment="0" applyProtection="0"/>
    <xf numFmtId="173" fontId="27" fillId="0" borderId="25" applyNumberFormat="0" applyFill="0" applyBorder="0" applyAlignment="0" applyProtection="0">
      <alignment horizontal="right" vertical="center"/>
    </xf>
    <xf numFmtId="173" fontId="27" fillId="3" borderId="20" applyNumberFormat="0" applyAlignment="0" applyProtection="0">
      <alignment horizontal="left" vertical="center" indent="1"/>
    </xf>
    <xf numFmtId="0" fontId="26" fillId="2" borderId="27" applyNumberFormat="0" applyAlignment="0" applyProtection="0">
      <alignment horizontal="left" vertical="center" indent="1"/>
    </xf>
    <xf numFmtId="0" fontId="18" fillId="16" borderId="20" applyNumberFormat="0" applyAlignment="0" applyProtection="0">
      <alignment horizontal="left" vertical="center" indent="1"/>
    </xf>
    <xf numFmtId="0" fontId="18" fillId="17" borderId="20" applyNumberFormat="0" applyAlignment="0" applyProtection="0">
      <alignment horizontal="left" vertical="center" indent="1"/>
    </xf>
    <xf numFmtId="0" fontId="18" fillId="18" borderId="20" applyNumberFormat="0" applyAlignment="0" applyProtection="0">
      <alignment horizontal="left" vertical="center" indent="1"/>
    </xf>
    <xf numFmtId="0" fontId="18" fillId="6" borderId="20" applyNumberFormat="0" applyAlignment="0" applyProtection="0">
      <alignment horizontal="left" vertical="center" indent="1"/>
    </xf>
    <xf numFmtId="0" fontId="18" fillId="5" borderId="27" applyNumberFormat="0" applyAlignment="0" applyProtection="0">
      <alignment horizontal="left" vertical="center" indent="1"/>
    </xf>
    <xf numFmtId="0" fontId="34" fillId="0" borderId="30" applyNumberFormat="0" applyFill="0" applyBorder="0" applyAlignment="0" applyProtection="0"/>
    <xf numFmtId="0" fontId="35" fillId="0" borderId="30" applyNumberFormat="0" applyBorder="0" applyAlignment="0" applyProtection="0"/>
    <xf numFmtId="0" fontId="34" fillId="4" borderId="27" applyNumberFormat="0" applyAlignment="0">
      <alignment horizontal="left" vertical="center" indent="1"/>
      <protection locked="0"/>
    </xf>
    <xf numFmtId="0" fontId="34" fillId="4" borderId="27" applyNumberFormat="0" applyAlignment="0">
      <alignment horizontal="left" vertical="center" indent="1"/>
      <protection locked="0"/>
    </xf>
    <xf numFmtId="0" fontId="34" fillId="5" borderId="27" applyNumberFormat="0" applyAlignment="0" applyProtection="0">
      <alignment horizontal="left" vertical="center" indent="1"/>
    </xf>
    <xf numFmtId="173" fontId="36" fillId="5" borderId="27" applyNumberFormat="0" applyProtection="0">
      <alignment horizontal="right" vertical="center"/>
    </xf>
    <xf numFmtId="173" fontId="37" fillId="6" borderId="25" applyNumberFormat="0" applyBorder="0">
      <alignment horizontal="right" vertical="center"/>
      <protection locked="0"/>
    </xf>
    <xf numFmtId="173" fontId="36" fillId="6" borderId="27" applyNumberFormat="0" applyBorder="0">
      <alignment horizontal="right" vertical="center"/>
      <protection locked="0"/>
    </xf>
    <xf numFmtId="173" fontId="27" fillId="0" borderId="25" applyNumberFormat="0" applyFill="0" applyBorder="0" applyAlignment="0" applyProtection="0">
      <alignment horizontal="right" vertical="center"/>
    </xf>
  </cellStyleXfs>
  <cellXfs count="187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0" xfId="0" applyNumberFormat="1" applyFont="1" applyFill="1" applyBorder="1"/>
    <xf numFmtId="164" fontId="16" fillId="0" borderId="0" xfId="0" applyNumberFormat="1" applyFont="1" applyFill="1" applyAlignment="1">
      <alignment horizontal="right"/>
    </xf>
    <xf numFmtId="49" fontId="17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164" fontId="16" fillId="0" borderId="0" xfId="0" applyNumberFormat="1" applyFont="1" applyFill="1" applyAlignment="1">
      <alignment horizontal="left"/>
    </xf>
    <xf numFmtId="168" fontId="6" fillId="0" borderId="16" xfId="0" applyNumberFormat="1" applyFont="1" applyFill="1" applyBorder="1"/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/>
    </xf>
    <xf numFmtId="168" fontId="4" fillId="0" borderId="16" xfId="0" applyNumberFormat="1" applyFont="1" applyFill="1" applyBorder="1"/>
    <xf numFmtId="41" fontId="13" fillId="0" borderId="24" xfId="0" applyNumberFormat="1" applyFont="1" applyFill="1" applyBorder="1" applyAlignment="1">
      <alignment horizontal="right"/>
    </xf>
    <xf numFmtId="0" fontId="19" fillId="0" borderId="13" xfId="0" quotePrefix="1" applyNumberFormat="1" applyFont="1" applyFill="1" applyBorder="1" applyAlignment="1">
      <alignment horizontal="left" vertical="center"/>
    </xf>
    <xf numFmtId="10" fontId="20" fillId="0" borderId="11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49" fontId="15" fillId="0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14" fontId="15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18" fillId="0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18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2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0" fontId="0" fillId="0" borderId="0" xfId="0" applyNumberForma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168" fontId="22" fillId="0" borderId="0" xfId="0" applyNumberFormat="1" applyFont="1" applyFill="1" applyBorder="1"/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Fill="1"/>
    <xf numFmtId="0" fontId="20" fillId="0" borderId="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0" fillId="0" borderId="5" xfId="0" quotePrefix="1" applyNumberFormat="1" applyFont="1" applyFill="1" applyBorder="1" applyAlignment="1">
      <alignment horizontal="center" vertical="center" wrapText="1"/>
    </xf>
    <xf numFmtId="166" fontId="20" fillId="0" borderId="9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/>
    <xf numFmtId="0" fontId="20" fillId="0" borderId="16" xfId="0" applyFont="1" applyFill="1" applyBorder="1"/>
    <xf numFmtId="166" fontId="20" fillId="0" borderId="8" xfId="0" applyNumberFormat="1" applyFont="1" applyFill="1" applyBorder="1"/>
    <xf numFmtId="166" fontId="20" fillId="0" borderId="8" xfId="0" applyNumberFormat="1" applyFont="1" applyFill="1" applyBorder="1" applyAlignment="1">
      <alignment horizontal="center"/>
    </xf>
    <xf numFmtId="10" fontId="20" fillId="0" borderId="8" xfId="0" applyNumberFormat="1" applyFont="1" applyFill="1" applyBorder="1"/>
    <xf numFmtId="166" fontId="20" fillId="0" borderId="16" xfId="0" applyNumberFormat="1" applyFont="1" applyFill="1" applyBorder="1"/>
    <xf numFmtId="165" fontId="20" fillId="0" borderId="0" xfId="0" applyNumberFormat="1" applyFont="1" applyFill="1"/>
    <xf numFmtId="42" fontId="20" fillId="0" borderId="11" xfId="0" applyNumberFormat="1" applyFont="1" applyFill="1" applyBorder="1"/>
    <xf numFmtId="0" fontId="20" fillId="0" borderId="11" xfId="0" applyNumberFormat="1" applyFont="1" applyFill="1" applyBorder="1" applyAlignment="1">
      <alignment horizontal="center"/>
    </xf>
    <xf numFmtId="42" fontId="20" fillId="0" borderId="16" xfId="0" applyNumberFormat="1" applyFont="1" applyFill="1" applyBorder="1"/>
    <xf numFmtId="41" fontId="20" fillId="0" borderId="11" xfId="0" applyNumberFormat="1" applyFont="1" applyFill="1" applyBorder="1"/>
    <xf numFmtId="41" fontId="20" fillId="0" borderId="16" xfId="0" applyNumberFormat="1" applyFont="1" applyFill="1" applyBorder="1"/>
    <xf numFmtId="165" fontId="20" fillId="0" borderId="0" xfId="0" applyNumberFormat="1" applyFont="1" applyFill="1" applyAlignment="1">
      <alignment horizontal="left"/>
    </xf>
    <xf numFmtId="41" fontId="20" fillId="0" borderId="13" xfId="0" applyNumberFormat="1" applyFont="1" applyFill="1" applyBorder="1"/>
    <xf numFmtId="0" fontId="20" fillId="0" borderId="13" xfId="0" applyNumberFormat="1" applyFont="1" applyFill="1" applyBorder="1" applyAlignment="1">
      <alignment horizontal="center"/>
    </xf>
    <xf numFmtId="10" fontId="20" fillId="0" borderId="13" xfId="0" applyNumberFormat="1" applyFont="1" applyFill="1" applyBorder="1" applyAlignment="1">
      <alignment horizontal="right" wrapText="1"/>
    </xf>
    <xf numFmtId="168" fontId="20" fillId="0" borderId="11" xfId="0" applyNumberFormat="1" applyFont="1" applyFill="1" applyBorder="1"/>
    <xf numFmtId="10" fontId="20" fillId="0" borderId="11" xfId="0" applyNumberFormat="1" applyFont="1" applyFill="1" applyBorder="1"/>
    <xf numFmtId="165" fontId="20" fillId="0" borderId="0" xfId="0" applyNumberFormat="1" applyFont="1"/>
    <xf numFmtId="41" fontId="20" fillId="0" borderId="17" xfId="0" applyNumberFormat="1" applyFont="1" applyFill="1" applyBorder="1"/>
    <xf numFmtId="0" fontId="20" fillId="0" borderId="10" xfId="0" applyFont="1" applyFill="1" applyBorder="1" applyAlignment="1">
      <alignment horizontal="left"/>
    </xf>
    <xf numFmtId="10" fontId="20" fillId="0" borderId="13" xfId="0" applyNumberFormat="1" applyFont="1" applyFill="1" applyBorder="1"/>
    <xf numFmtId="41" fontId="20" fillId="0" borderId="15" xfId="0" applyNumberFormat="1" applyFont="1" applyFill="1" applyBorder="1"/>
    <xf numFmtId="0" fontId="20" fillId="0" borderId="0" xfId="0" applyFont="1" applyFill="1" applyBorder="1"/>
    <xf numFmtId="0" fontId="20" fillId="0" borderId="10" xfId="0" quotePrefix="1" applyFont="1" applyFill="1" applyBorder="1" applyAlignment="1">
      <alignment horizontal="left"/>
    </xf>
    <xf numFmtId="0" fontId="20" fillId="0" borderId="11" xfId="0" applyFont="1" applyFill="1" applyBorder="1"/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/>
    <xf numFmtId="0" fontId="20" fillId="0" borderId="15" xfId="0" applyFont="1" applyFill="1" applyBorder="1"/>
    <xf numFmtId="166" fontId="20" fillId="0" borderId="11" xfId="0" applyNumberFormat="1" applyFont="1" applyFill="1" applyBorder="1"/>
    <xf numFmtId="42" fontId="22" fillId="0" borderId="13" xfId="0" applyNumberFormat="1" applyFont="1" applyFill="1" applyBorder="1"/>
    <xf numFmtId="168" fontId="22" fillId="0" borderId="13" xfId="0" applyNumberFormat="1" applyFont="1" applyFill="1" applyBorder="1"/>
    <xf numFmtId="10" fontId="22" fillId="0" borderId="13" xfId="0" applyNumberFormat="1" applyFont="1" applyFill="1" applyBorder="1"/>
    <xf numFmtId="43" fontId="11" fillId="0" borderId="0" xfId="0" applyNumberFormat="1" applyFont="1"/>
    <xf numFmtId="0" fontId="20" fillId="0" borderId="15" xfId="0" applyFont="1" applyFill="1" applyBorder="1" applyAlignment="1">
      <alignment horizontal="center"/>
    </xf>
    <xf numFmtId="10" fontId="20" fillId="0" borderId="21" xfId="0" applyNumberFormat="1" applyFont="1" applyFill="1" applyBorder="1" applyAlignment="1">
      <alignment horizontal="center"/>
    </xf>
    <xf numFmtId="10" fontId="20" fillId="0" borderId="23" xfId="0" applyNumberFormat="1" applyFont="1" applyFill="1" applyBorder="1" applyAlignment="1">
      <alignment horizontal="center"/>
    </xf>
    <xf numFmtId="10" fontId="20" fillId="0" borderId="7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166" fontId="20" fillId="0" borderId="24" xfId="0" applyNumberFormat="1" applyFont="1" applyFill="1" applyBorder="1"/>
    <xf numFmtId="10" fontId="20" fillId="0" borderId="23" xfId="0" applyNumberFormat="1" applyFont="1" applyFill="1" applyBorder="1" applyAlignment="1"/>
    <xf numFmtId="166" fontId="20" fillId="0" borderId="6" xfId="0" applyNumberFormat="1" applyFont="1" applyFill="1" applyBorder="1" applyAlignment="1"/>
    <xf numFmtId="166" fontId="20" fillId="0" borderId="7" xfId="0" applyNumberFormat="1" applyFont="1" applyFill="1" applyBorder="1" applyAlignment="1"/>
    <xf numFmtId="10" fontId="20" fillId="0" borderId="7" xfId="0" applyNumberFormat="1" applyFont="1" applyFill="1" applyBorder="1" applyAlignment="1"/>
    <xf numFmtId="0" fontId="20" fillId="0" borderId="11" xfId="0" applyFont="1" applyFill="1" applyBorder="1" applyAlignment="1">
      <alignment horizontal="center"/>
    </xf>
    <xf numFmtId="166" fontId="20" fillId="0" borderId="0" xfId="0" quotePrefix="1" applyNumberFormat="1" applyFont="1" applyFill="1" applyBorder="1" applyAlignment="1">
      <alignment horizontal="left"/>
    </xf>
    <xf numFmtId="166" fontId="20" fillId="0" borderId="0" xfId="0" applyNumberFormat="1" applyFont="1" applyFill="1" applyBorder="1"/>
    <xf numFmtId="10" fontId="20" fillId="0" borderId="16" xfId="0" applyNumberFormat="1" applyFont="1" applyFill="1" applyBorder="1"/>
    <xf numFmtId="10" fontId="20" fillId="0" borderId="21" xfId="0" applyNumberFormat="1" applyFont="1" applyFill="1" applyBorder="1"/>
    <xf numFmtId="10" fontId="20" fillId="0" borderId="23" xfId="0" applyNumberFormat="1" applyFont="1" applyFill="1" applyBorder="1"/>
    <xf numFmtId="10" fontId="20" fillId="0" borderId="10" xfId="0" applyNumberFormat="1" applyFont="1" applyFill="1" applyBorder="1"/>
    <xf numFmtId="166" fontId="20" fillId="0" borderId="3" xfId="0" quotePrefix="1" applyNumberFormat="1" applyFont="1" applyFill="1" applyBorder="1" applyAlignment="1">
      <alignment horizontal="left"/>
    </xf>
    <xf numFmtId="166" fontId="20" fillId="0" borderId="3" xfId="0" applyNumberFormat="1" applyFont="1" applyFill="1" applyBorder="1"/>
    <xf numFmtId="10" fontId="20" fillId="0" borderId="15" xfId="0" applyNumberFormat="1" applyFont="1" applyFill="1" applyBorder="1"/>
    <xf numFmtId="10" fontId="20" fillId="0" borderId="12" xfId="0" applyNumberFormat="1" applyFont="1" applyFill="1" applyBorder="1"/>
    <xf numFmtId="0" fontId="24" fillId="0" borderId="0" xfId="0" applyFont="1" applyFill="1"/>
    <xf numFmtId="43" fontId="20" fillId="0" borderId="0" xfId="0" applyNumberFormat="1" applyFont="1" applyFill="1"/>
    <xf numFmtId="166" fontId="6" fillId="0" borderId="3" xfId="0" applyNumberFormat="1" applyFont="1" applyBorder="1"/>
    <xf numFmtId="166" fontId="25" fillId="0" borderId="0" xfId="1" applyNumberFormat="1" applyFont="1" applyFill="1"/>
    <xf numFmtId="172" fontId="38" fillId="0" borderId="26" xfId="3" applyNumberFormat="1" applyFont="1" applyBorder="1">
      <alignment horizontal="right" vertical="center"/>
    </xf>
    <xf numFmtId="0" fontId="39" fillId="0" borderId="0" xfId="0" applyFont="1"/>
    <xf numFmtId="168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166" fontId="40" fillId="0" borderId="0" xfId="1" applyNumberFormat="1" applyFont="1" applyFill="1" applyBorder="1" applyAlignment="1" applyProtection="1">
      <protection locked="0"/>
    </xf>
  </cellXfs>
  <cellStyles count="41">
    <cellStyle name="Comma" xfId="1" builtinId="3"/>
    <cellStyle name="Normal" xfId="0" builtinId="0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==&gt;"/>
      <sheetName val="Allocators (CBR)"/>
      <sheetName val="FM"/>
    </sheetNames>
    <sheetDataSet>
      <sheetData sheetId="0"/>
      <sheetData sheetId="1"/>
      <sheetData sheetId="2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-452529759.67000002</v>
          </cell>
          <cell r="D3">
            <v>-247698244.88</v>
          </cell>
          <cell r="E3">
            <v>425947709.76999998</v>
          </cell>
          <cell r="F3">
            <v>278346719.64999998</v>
          </cell>
          <cell r="G3">
            <v>147600990.12</v>
          </cell>
          <cell r="H3">
            <v>-174183040.02000001</v>
          </cell>
          <cell r="I3">
            <v>-100097254.76000001</v>
          </cell>
          <cell r="J3">
            <v>-274280294.77999997</v>
          </cell>
        </row>
        <row r="4">
          <cell r="A4" t="str">
            <v>ZW_OPERATING_INCOME</v>
          </cell>
          <cell r="B4" t="str">
            <v>WUTC Operating Incom</v>
          </cell>
          <cell r="C4">
            <v>-442489360.41000003</v>
          </cell>
          <cell r="D4">
            <v>-231670728.91</v>
          </cell>
          <cell r="E4">
            <v>287836163.10000002</v>
          </cell>
          <cell r="F4">
            <v>186709708.28999999</v>
          </cell>
          <cell r="G4">
            <v>101126454.81</v>
          </cell>
          <cell r="H4">
            <v>-255779652.12</v>
          </cell>
          <cell r="I4">
            <v>-130544274.09999999</v>
          </cell>
          <cell r="J4">
            <v>-386323926.22000003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-2359221574.3299999</v>
          </cell>
          <cell r="D5">
            <v>-980913341.17999995</v>
          </cell>
          <cell r="H5">
            <v>-2359221574.3299999</v>
          </cell>
          <cell r="I5">
            <v>-980913341.17999995</v>
          </cell>
          <cell r="J5">
            <v>-3340134915.5100002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-2108413255.02</v>
          </cell>
          <cell r="D6">
            <v>-954648954.99000001</v>
          </cell>
          <cell r="H6">
            <v>-2108413255.02</v>
          </cell>
          <cell r="I6">
            <v>-954648954.99000001</v>
          </cell>
          <cell r="J6">
            <v>-3063062210.0100002</v>
          </cell>
        </row>
        <row r="7">
          <cell r="A7" t="str">
            <v>9440000</v>
          </cell>
          <cell r="B7" t="str">
            <v>El Residential Sales</v>
          </cell>
          <cell r="C7">
            <v>-1186341620.4000001</v>
          </cell>
          <cell r="H7">
            <v>-1186341620.4000001</v>
          </cell>
          <cell r="J7">
            <v>-1186341620.4000001</v>
          </cell>
        </row>
        <row r="8">
          <cell r="A8" t="str">
            <v>9442000</v>
          </cell>
          <cell r="B8" t="str">
            <v>El Comm &amp; Ind Sales</v>
          </cell>
          <cell r="C8">
            <v>-904567825.15999997</v>
          </cell>
          <cell r="H8">
            <v>-904567825.15999997</v>
          </cell>
          <cell r="J8">
            <v>-904567825.15999997</v>
          </cell>
        </row>
        <row r="9">
          <cell r="A9" t="str">
            <v>9444000</v>
          </cell>
          <cell r="B9" t="str">
            <v>Publ St &amp; Hghwy Ltng</v>
          </cell>
          <cell r="C9">
            <v>-17503809.460000001</v>
          </cell>
          <cell r="H9">
            <v>-17503809.460000001</v>
          </cell>
          <cell r="J9">
            <v>-17503809.460000001</v>
          </cell>
        </row>
        <row r="10">
          <cell r="A10" t="str">
            <v>9480000</v>
          </cell>
          <cell r="B10" t="str">
            <v>Gs Residential Sales</v>
          </cell>
          <cell r="D10">
            <v>-662502964.90999997</v>
          </cell>
          <cell r="I10">
            <v>-662502964.90999997</v>
          </cell>
          <cell r="J10">
            <v>-662502964.90999997</v>
          </cell>
        </row>
        <row r="11">
          <cell r="A11" t="str">
            <v>9481000</v>
          </cell>
          <cell r="B11" t="str">
            <v>Gs Comm &amp; Ind Sales</v>
          </cell>
          <cell r="D11">
            <v>-272590890.14999998</v>
          </cell>
          <cell r="I11">
            <v>-272590890.14999998</v>
          </cell>
          <cell r="J11">
            <v>-272590890.14999998</v>
          </cell>
        </row>
        <row r="12">
          <cell r="A12" t="str">
            <v>9489300</v>
          </cell>
          <cell r="B12" t="str">
            <v>Rev fr Transp Oth</v>
          </cell>
          <cell r="D12">
            <v>-19555099.93</v>
          </cell>
          <cell r="I12">
            <v>-19555099.93</v>
          </cell>
          <cell r="J12">
            <v>-19555099.93</v>
          </cell>
        </row>
        <row r="13">
          <cell r="A13" t="str">
            <v>ZW_SALES_RESALE</v>
          </cell>
          <cell r="B13" t="str">
            <v>WUTC Sales for Resal</v>
          </cell>
          <cell r="C13">
            <v>-349696.35</v>
          </cell>
          <cell r="H13">
            <v>-349696.35</v>
          </cell>
          <cell r="J13">
            <v>-349696.35</v>
          </cell>
        </row>
        <row r="14">
          <cell r="A14" t="str">
            <v>9447030</v>
          </cell>
          <cell r="B14" t="str">
            <v>Elec Resale-Firm</v>
          </cell>
          <cell r="C14">
            <v>-349696.35</v>
          </cell>
          <cell r="H14">
            <v>-349696.35</v>
          </cell>
          <cell r="J14">
            <v>-349696.35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-147733944.09999999</v>
          </cell>
          <cell r="H15">
            <v>-147733944.09999999</v>
          </cell>
          <cell r="J15">
            <v>-147733944.09999999</v>
          </cell>
        </row>
        <row r="16">
          <cell r="A16" t="str">
            <v>9447010</v>
          </cell>
          <cell r="B16" t="str">
            <v>Elec Resale-Sales</v>
          </cell>
          <cell r="C16">
            <v>-68198498.829999998</v>
          </cell>
          <cell r="H16">
            <v>-68198498.829999998</v>
          </cell>
          <cell r="J16">
            <v>-68198498.829999998</v>
          </cell>
        </row>
        <row r="17">
          <cell r="A17" t="str">
            <v>9447020</v>
          </cell>
          <cell r="B17" t="str">
            <v>Elec Resale-Purch</v>
          </cell>
          <cell r="C17">
            <v>-79535445.269999996</v>
          </cell>
          <cell r="H17">
            <v>-79535445.269999996</v>
          </cell>
          <cell r="J17">
            <v>-79535445.269999996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-102724678.86</v>
          </cell>
          <cell r="D18">
            <v>-26264386.190000001</v>
          </cell>
          <cell r="H18">
            <v>-102724678.86</v>
          </cell>
          <cell r="I18">
            <v>-26264386.190000001</v>
          </cell>
          <cell r="J18">
            <v>-128989065.05</v>
          </cell>
        </row>
        <row r="19">
          <cell r="A19" t="str">
            <v>9449100</v>
          </cell>
          <cell r="B19" t="str">
            <v>Prov for Elec Rt Ref</v>
          </cell>
          <cell r="C19">
            <v>-8462661.9800000004</v>
          </cell>
          <cell r="H19">
            <v>-8462661.9800000004</v>
          </cell>
          <cell r="J19">
            <v>-8462661.9800000004</v>
          </cell>
        </row>
        <row r="20">
          <cell r="A20" t="str">
            <v>9450000</v>
          </cell>
          <cell r="B20" t="str">
            <v>Elec Forfeited Disc</v>
          </cell>
          <cell r="C20">
            <v>-415404.86</v>
          </cell>
          <cell r="H20">
            <v>-415404.86</v>
          </cell>
          <cell r="J20">
            <v>-415404.86</v>
          </cell>
        </row>
        <row r="21">
          <cell r="A21" t="str">
            <v>9451000</v>
          </cell>
          <cell r="B21" t="str">
            <v>Misc Elec Serv Rev</v>
          </cell>
          <cell r="C21">
            <v>-11508785.98</v>
          </cell>
          <cell r="H21">
            <v>-11508785.98</v>
          </cell>
          <cell r="J21">
            <v>-11508785.98</v>
          </cell>
        </row>
        <row r="22">
          <cell r="A22" t="str">
            <v>9454000</v>
          </cell>
          <cell r="B22" t="str">
            <v>Rent from Elec Prop</v>
          </cell>
          <cell r="C22">
            <v>-15832124.77</v>
          </cell>
          <cell r="H22">
            <v>-15832124.77</v>
          </cell>
          <cell r="J22">
            <v>-15832124.77</v>
          </cell>
        </row>
        <row r="23">
          <cell r="A23" t="str">
            <v>9456100</v>
          </cell>
          <cell r="B23" t="str">
            <v>Rev frm Transm Other</v>
          </cell>
          <cell r="C23">
            <v>-26969310.5</v>
          </cell>
          <cell r="H23">
            <v>-26969310.5</v>
          </cell>
          <cell r="J23">
            <v>-26969310.5</v>
          </cell>
        </row>
        <row r="24">
          <cell r="A24" t="str">
            <v>9456020</v>
          </cell>
          <cell r="B24" t="str">
            <v>Oth Electr Revenues</v>
          </cell>
          <cell r="C24">
            <v>-39536390.770000003</v>
          </cell>
          <cell r="H24">
            <v>-39536390.770000003</v>
          </cell>
          <cell r="J24">
            <v>-39536390.770000003</v>
          </cell>
        </row>
        <row r="25">
          <cell r="A25" t="str">
            <v>9487000</v>
          </cell>
          <cell r="B25" t="str">
            <v>Gas Forfeited Disc</v>
          </cell>
          <cell r="D25">
            <v>-169210.54</v>
          </cell>
          <cell r="I25">
            <v>-169210.54</v>
          </cell>
          <cell r="J25">
            <v>-169210.54</v>
          </cell>
        </row>
        <row r="26">
          <cell r="A26" t="str">
            <v>9488000</v>
          </cell>
          <cell r="B26" t="str">
            <v>Misc Gas Serv Rev</v>
          </cell>
          <cell r="D26">
            <v>-2976829.88</v>
          </cell>
          <cell r="I26">
            <v>-2976829.88</v>
          </cell>
          <cell r="J26">
            <v>-2976829.88</v>
          </cell>
        </row>
        <row r="27">
          <cell r="A27" t="str">
            <v>9489400</v>
          </cell>
          <cell r="B27" t="str">
            <v>Rev frm Storing Gas</v>
          </cell>
          <cell r="D27">
            <v>-1555935</v>
          </cell>
          <cell r="I27">
            <v>-1555935</v>
          </cell>
          <cell r="J27">
            <v>-1555935</v>
          </cell>
        </row>
        <row r="28">
          <cell r="A28" t="str">
            <v>9493000</v>
          </cell>
          <cell r="B28" t="str">
            <v>Rent frm Gas Prop</v>
          </cell>
          <cell r="D28">
            <v>-4710101.7699999996</v>
          </cell>
          <cell r="I28">
            <v>-4710101.7699999996</v>
          </cell>
          <cell r="J28">
            <v>-4710101.7699999996</v>
          </cell>
        </row>
        <row r="29">
          <cell r="A29" t="str">
            <v>9495000</v>
          </cell>
          <cell r="B29" t="str">
            <v>Other Gas Revenues</v>
          </cell>
          <cell r="D29">
            <v>-11625687.560000001</v>
          </cell>
          <cell r="I29">
            <v>-11625687.560000001</v>
          </cell>
          <cell r="J29">
            <v>-11625687.560000001</v>
          </cell>
        </row>
        <row r="30">
          <cell r="A30" t="str">
            <v>9496000</v>
          </cell>
          <cell r="B30" t="str">
            <v>Prov for Gas Rt Ref</v>
          </cell>
          <cell r="D30">
            <v>-5226621.4400000004</v>
          </cell>
          <cell r="I30">
            <v>-5226621.4400000004</v>
          </cell>
          <cell r="J30">
            <v>-5226621.4400000004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1916732213.9200001</v>
          </cell>
          <cell r="D31">
            <v>749242612.26999998</v>
          </cell>
          <cell r="E31">
            <v>287836163.10000002</v>
          </cell>
          <cell r="F31">
            <v>186709708.28999999</v>
          </cell>
          <cell r="G31">
            <v>101126454.81</v>
          </cell>
          <cell r="H31">
            <v>2103441922.21</v>
          </cell>
          <cell r="I31">
            <v>850369067.08000004</v>
          </cell>
          <cell r="J31">
            <v>2953810989.29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790218964.88</v>
          </cell>
          <cell r="D32">
            <v>362871835.13999999</v>
          </cell>
          <cell r="H32">
            <v>790218964.88</v>
          </cell>
          <cell r="I32">
            <v>362871835.13999999</v>
          </cell>
          <cell r="J32">
            <v>1153090800.02</v>
          </cell>
        </row>
        <row r="33">
          <cell r="A33" t="str">
            <v>ZW_FUEL</v>
          </cell>
          <cell r="B33" t="str">
            <v>WUTC Fuel</v>
          </cell>
          <cell r="C33">
            <v>199106695.59</v>
          </cell>
          <cell r="H33">
            <v>199106695.59</v>
          </cell>
          <cell r="J33">
            <v>199106695.59</v>
          </cell>
        </row>
        <row r="34">
          <cell r="A34" t="str">
            <v>9501000</v>
          </cell>
          <cell r="B34" t="str">
            <v>Stm Op Fuel</v>
          </cell>
          <cell r="C34">
            <v>40960557.259999998</v>
          </cell>
          <cell r="H34">
            <v>40960557.259999998</v>
          </cell>
          <cell r="J34">
            <v>40960557.259999998</v>
          </cell>
        </row>
        <row r="35">
          <cell r="A35" t="str">
            <v>9547000</v>
          </cell>
          <cell r="B35" t="str">
            <v>Oth Pwr Op Fuel</v>
          </cell>
          <cell r="C35">
            <v>158146138.33000001</v>
          </cell>
          <cell r="H35">
            <v>158146138.33000001</v>
          </cell>
          <cell r="J35">
            <v>158146138.33000001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547792785.23000002</v>
          </cell>
          <cell r="D36">
            <v>362871835.13999999</v>
          </cell>
          <cell r="H36">
            <v>547792785.23000002</v>
          </cell>
          <cell r="I36">
            <v>362871835.13999999</v>
          </cell>
          <cell r="J36">
            <v>910664620.37</v>
          </cell>
        </row>
        <row r="37">
          <cell r="A37" t="str">
            <v>9555010</v>
          </cell>
          <cell r="B37" t="str">
            <v>Purch Pwr-Pur &amp; Int</v>
          </cell>
          <cell r="C37">
            <v>571217284.57000005</v>
          </cell>
          <cell r="H37">
            <v>571217284.57000005</v>
          </cell>
          <cell r="J37">
            <v>571217284.57000005</v>
          </cell>
        </row>
        <row r="38">
          <cell r="A38" t="str">
            <v>9557000</v>
          </cell>
          <cell r="B38" t="str">
            <v>Other Expenses</v>
          </cell>
          <cell r="C38">
            <v>-23424499.34</v>
          </cell>
          <cell r="H38">
            <v>-23424499.34</v>
          </cell>
          <cell r="J38">
            <v>-23424499.34</v>
          </cell>
        </row>
        <row r="39">
          <cell r="A39" t="str">
            <v>9804000</v>
          </cell>
          <cell r="B39" t="str">
            <v>Nat Gas City G Purch</v>
          </cell>
          <cell r="D39">
            <v>311861556.91000003</v>
          </cell>
          <cell r="I39">
            <v>311861556.91000003</v>
          </cell>
          <cell r="J39">
            <v>311861556.91000003</v>
          </cell>
        </row>
        <row r="40">
          <cell r="A40" t="str">
            <v>9805000</v>
          </cell>
          <cell r="B40" t="str">
            <v>Other Gas Purchases</v>
          </cell>
          <cell r="D40">
            <v>303244</v>
          </cell>
          <cell r="I40">
            <v>303244</v>
          </cell>
          <cell r="J40">
            <v>303244</v>
          </cell>
        </row>
        <row r="41">
          <cell r="A41" t="str">
            <v>9805100</v>
          </cell>
          <cell r="B41" t="str">
            <v>Purch Gas Cost Adj</v>
          </cell>
          <cell r="D41">
            <v>46455081.100000001</v>
          </cell>
          <cell r="I41">
            <v>46455081.100000001</v>
          </cell>
          <cell r="J41">
            <v>46455081.100000001</v>
          </cell>
        </row>
        <row r="42">
          <cell r="A42" t="str">
            <v>9808100</v>
          </cell>
          <cell r="B42" t="str">
            <v>Gas Withd fr Storage</v>
          </cell>
          <cell r="D42">
            <v>35556222.109999999</v>
          </cell>
          <cell r="I42">
            <v>35556222.109999999</v>
          </cell>
          <cell r="J42">
            <v>35556222.109999999</v>
          </cell>
        </row>
        <row r="43">
          <cell r="A43" t="str">
            <v>9808200</v>
          </cell>
          <cell r="B43" t="str">
            <v>Gas Deliv to Storage</v>
          </cell>
          <cell r="D43">
            <v>-31304268.98</v>
          </cell>
          <cell r="I43">
            <v>-31304268.98</v>
          </cell>
          <cell r="J43">
            <v>-31304268.98</v>
          </cell>
        </row>
        <row r="44">
          <cell r="A44" t="str">
            <v>ZW_WHEELING</v>
          </cell>
          <cell r="B44" t="str">
            <v>WUTC Wheeling</v>
          </cell>
          <cell r="C44">
            <v>123613131.13</v>
          </cell>
          <cell r="H44">
            <v>123613131.13</v>
          </cell>
          <cell r="J44">
            <v>123613131.13</v>
          </cell>
        </row>
        <row r="45">
          <cell r="A45" t="str">
            <v>9565000</v>
          </cell>
          <cell r="B45" t="str">
            <v>Trm Op Electr by Oth</v>
          </cell>
          <cell r="C45">
            <v>123613131.13</v>
          </cell>
          <cell r="H45">
            <v>123613131.13</v>
          </cell>
          <cell r="J45">
            <v>123613131.13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-80293647.069999993</v>
          </cell>
          <cell r="H46">
            <v>-80293647.069999993</v>
          </cell>
          <cell r="J46">
            <v>-80293647.069999993</v>
          </cell>
        </row>
        <row r="47">
          <cell r="A47" t="str">
            <v>9555020</v>
          </cell>
          <cell r="B47" t="str">
            <v>Purch Pwr-Res Exch</v>
          </cell>
          <cell r="C47">
            <v>-80293647.069999993</v>
          </cell>
          <cell r="H47">
            <v>-80293647.069999993</v>
          </cell>
          <cell r="J47">
            <v>-80293647.069999993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403517204.82999998</v>
          </cell>
          <cell r="D48">
            <v>114290874.27</v>
          </cell>
          <cell r="E48">
            <v>173490882.97</v>
          </cell>
          <cell r="F48">
            <v>110946176.15000001</v>
          </cell>
          <cell r="G48">
            <v>62544706.82</v>
          </cell>
          <cell r="H48">
            <v>514463380.98000002</v>
          </cell>
          <cell r="I48">
            <v>176835581.09</v>
          </cell>
          <cell r="J48">
            <v>691298962.07000005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113661879.17</v>
          </cell>
          <cell r="D49">
            <v>6360508.2699999996</v>
          </cell>
          <cell r="H49">
            <v>113661879.17</v>
          </cell>
          <cell r="I49">
            <v>6360508.2699999996</v>
          </cell>
          <cell r="J49">
            <v>120022387.44</v>
          </cell>
        </row>
        <row r="50">
          <cell r="A50" t="str">
            <v>9500000</v>
          </cell>
          <cell r="B50" t="str">
            <v>Stm Op Supv &amp; Eng</v>
          </cell>
          <cell r="C50">
            <v>1418218.62</v>
          </cell>
          <cell r="H50">
            <v>1418218.62</v>
          </cell>
          <cell r="J50">
            <v>1418218.62</v>
          </cell>
        </row>
        <row r="51">
          <cell r="A51" t="str">
            <v>9502000</v>
          </cell>
          <cell r="B51" t="str">
            <v>Stm Op Steam Exp</v>
          </cell>
          <cell r="C51">
            <v>7208774.0499999998</v>
          </cell>
          <cell r="H51">
            <v>7208774.0499999998</v>
          </cell>
          <cell r="J51">
            <v>7208774.0499999998</v>
          </cell>
        </row>
        <row r="52">
          <cell r="A52" t="str">
            <v>9505000</v>
          </cell>
          <cell r="B52" t="str">
            <v>Stm Op Electric Exp</v>
          </cell>
          <cell r="C52">
            <v>1718347.7</v>
          </cell>
          <cell r="H52">
            <v>1718347.7</v>
          </cell>
          <cell r="J52">
            <v>1718347.7</v>
          </cell>
        </row>
        <row r="53">
          <cell r="A53" t="str">
            <v>9506000</v>
          </cell>
          <cell r="B53" t="str">
            <v>Stm Op Misc Pwr Exp</v>
          </cell>
          <cell r="C53">
            <v>12144628.939999999</v>
          </cell>
          <cell r="H53">
            <v>12144628.939999999</v>
          </cell>
          <cell r="J53">
            <v>12144628.939999999</v>
          </cell>
        </row>
        <row r="54">
          <cell r="A54" t="str">
            <v>9507000</v>
          </cell>
          <cell r="B54" t="str">
            <v>Stm Op Rents</v>
          </cell>
          <cell r="C54">
            <v>67.040000000000006</v>
          </cell>
          <cell r="H54">
            <v>67.040000000000006</v>
          </cell>
          <cell r="J54">
            <v>67.040000000000006</v>
          </cell>
        </row>
        <row r="55">
          <cell r="A55" t="str">
            <v>9510000</v>
          </cell>
          <cell r="B55" t="str">
            <v>Stm Mn Supv &amp; Eng</v>
          </cell>
          <cell r="C55">
            <v>1452883.3</v>
          </cell>
          <cell r="H55">
            <v>1452883.3</v>
          </cell>
          <cell r="J55">
            <v>1452883.3</v>
          </cell>
        </row>
        <row r="56">
          <cell r="A56" t="str">
            <v>9511000</v>
          </cell>
          <cell r="B56" t="str">
            <v>Stm Mn Structures</v>
          </cell>
          <cell r="C56">
            <v>1446086.13</v>
          </cell>
          <cell r="H56">
            <v>1446086.13</v>
          </cell>
          <cell r="J56">
            <v>1446086.13</v>
          </cell>
        </row>
        <row r="57">
          <cell r="A57" t="str">
            <v>9512000</v>
          </cell>
          <cell r="B57" t="str">
            <v>Stm Mn Boiler Plant</v>
          </cell>
          <cell r="C57">
            <v>10215748.9</v>
          </cell>
          <cell r="H57">
            <v>10215748.9</v>
          </cell>
          <cell r="J57">
            <v>10215748.9</v>
          </cell>
        </row>
        <row r="58">
          <cell r="A58" t="str">
            <v>9513000</v>
          </cell>
          <cell r="B58" t="str">
            <v>Stm Mn Electr Plant</v>
          </cell>
          <cell r="C58">
            <v>4853142.5</v>
          </cell>
          <cell r="H58">
            <v>4853142.5</v>
          </cell>
          <cell r="J58">
            <v>4853142.5</v>
          </cell>
        </row>
        <row r="59">
          <cell r="A59" t="str">
            <v>9514000</v>
          </cell>
          <cell r="B59" t="str">
            <v>Stm Mn Misc Plt Exp</v>
          </cell>
          <cell r="C59">
            <v>2194509.73</v>
          </cell>
          <cell r="H59">
            <v>2194509.73</v>
          </cell>
          <cell r="J59">
            <v>2194509.73</v>
          </cell>
        </row>
        <row r="60">
          <cell r="A60" t="str">
            <v>9535000</v>
          </cell>
          <cell r="B60" t="str">
            <v>Hyd Op Supv &amp; Eng</v>
          </cell>
          <cell r="C60">
            <v>1905737.22</v>
          </cell>
          <cell r="H60">
            <v>1905737.22</v>
          </cell>
          <cell r="J60">
            <v>1905737.22</v>
          </cell>
        </row>
        <row r="61">
          <cell r="A61" t="str">
            <v>9537000</v>
          </cell>
          <cell r="B61" t="str">
            <v>Hyd Op Hydraulic Exp</v>
          </cell>
          <cell r="C61">
            <v>3155092.61</v>
          </cell>
          <cell r="H61">
            <v>3155092.61</v>
          </cell>
          <cell r="J61">
            <v>3155092.61</v>
          </cell>
        </row>
        <row r="62">
          <cell r="A62" t="str">
            <v>9538000</v>
          </cell>
          <cell r="B62" t="str">
            <v>Hyd Op Electric Exp</v>
          </cell>
          <cell r="C62">
            <v>327661.64</v>
          </cell>
          <cell r="H62">
            <v>327661.64</v>
          </cell>
          <cell r="J62">
            <v>327661.64</v>
          </cell>
        </row>
        <row r="63">
          <cell r="A63" t="str">
            <v>9539000</v>
          </cell>
          <cell r="B63" t="str">
            <v>Hyd Op Misc Pwr Exp</v>
          </cell>
          <cell r="C63">
            <v>2454258.89</v>
          </cell>
          <cell r="H63">
            <v>2454258.89</v>
          </cell>
          <cell r="J63">
            <v>2454258.89</v>
          </cell>
        </row>
        <row r="64">
          <cell r="A64" t="str">
            <v>9541000</v>
          </cell>
          <cell r="B64" t="str">
            <v>Hyd Mn Supv &amp; Eng</v>
          </cell>
          <cell r="C64">
            <v>174110.8</v>
          </cell>
          <cell r="H64">
            <v>174110.8</v>
          </cell>
          <cell r="J64">
            <v>174110.8</v>
          </cell>
        </row>
        <row r="65">
          <cell r="A65" t="str">
            <v>9542000</v>
          </cell>
          <cell r="B65" t="str">
            <v>Hyd Mn Structures</v>
          </cell>
          <cell r="C65">
            <v>369631.87</v>
          </cell>
          <cell r="H65">
            <v>369631.87</v>
          </cell>
          <cell r="J65">
            <v>369631.87</v>
          </cell>
        </row>
        <row r="66">
          <cell r="A66" t="str">
            <v>9543000</v>
          </cell>
          <cell r="B66" t="str">
            <v>Hyd Mn Resv Dams</v>
          </cell>
          <cell r="C66">
            <v>531968.06999999995</v>
          </cell>
          <cell r="H66">
            <v>531968.06999999995</v>
          </cell>
          <cell r="J66">
            <v>531968.06999999995</v>
          </cell>
        </row>
        <row r="67">
          <cell r="A67" t="str">
            <v>9544000</v>
          </cell>
          <cell r="B67" t="str">
            <v>Hyd Mn Electr Plant</v>
          </cell>
          <cell r="C67">
            <v>1070248.49</v>
          </cell>
          <cell r="H67">
            <v>1070248.49</v>
          </cell>
          <cell r="J67">
            <v>1070248.49</v>
          </cell>
        </row>
        <row r="68">
          <cell r="A68" t="str">
            <v>9545000</v>
          </cell>
          <cell r="B68" t="str">
            <v>Hyd Mn Misc Plt Exp</v>
          </cell>
          <cell r="C68">
            <v>2751411.8</v>
          </cell>
          <cell r="H68">
            <v>2751411.8</v>
          </cell>
          <cell r="J68">
            <v>2751411.8</v>
          </cell>
        </row>
        <row r="69">
          <cell r="A69" t="str">
            <v>9546000</v>
          </cell>
          <cell r="B69" t="str">
            <v>Oth Pwr Op Sup &amp; Eng</v>
          </cell>
          <cell r="C69">
            <v>3689390.65</v>
          </cell>
          <cell r="H69">
            <v>3689390.65</v>
          </cell>
          <cell r="J69">
            <v>3689390.65</v>
          </cell>
        </row>
        <row r="70">
          <cell r="A70" t="str">
            <v>9548000</v>
          </cell>
          <cell r="B70" t="str">
            <v>Oth Pwr Op Gen Exp</v>
          </cell>
          <cell r="C70">
            <v>12224364.65</v>
          </cell>
          <cell r="H70">
            <v>12224364.65</v>
          </cell>
          <cell r="J70">
            <v>12224364.65</v>
          </cell>
        </row>
        <row r="71">
          <cell r="A71" t="str">
            <v>9549000</v>
          </cell>
          <cell r="B71" t="str">
            <v>Oth Pwr Op Misc Exp</v>
          </cell>
          <cell r="C71">
            <v>3590712.49</v>
          </cell>
          <cell r="H71">
            <v>3590712.49</v>
          </cell>
          <cell r="J71">
            <v>3590712.49</v>
          </cell>
        </row>
        <row r="72">
          <cell r="A72" t="str">
            <v>9550000</v>
          </cell>
          <cell r="B72" t="str">
            <v>Oth Pwr Op Rents</v>
          </cell>
          <cell r="C72">
            <v>8736538.8300000001</v>
          </cell>
          <cell r="H72">
            <v>8736538.8300000001</v>
          </cell>
          <cell r="J72">
            <v>8736538.8300000001</v>
          </cell>
        </row>
        <row r="73">
          <cell r="A73" t="str">
            <v>9551000</v>
          </cell>
          <cell r="B73" t="str">
            <v>Oth Pwr Mn Sup &amp; Eng</v>
          </cell>
          <cell r="C73">
            <v>417747.66</v>
          </cell>
          <cell r="H73">
            <v>417747.66</v>
          </cell>
          <cell r="J73">
            <v>417747.66</v>
          </cell>
        </row>
        <row r="74">
          <cell r="A74" t="str">
            <v>9552000</v>
          </cell>
          <cell r="B74" t="str">
            <v>Oth Pwr Mn Structure</v>
          </cell>
          <cell r="C74">
            <v>969872.64</v>
          </cell>
          <cell r="H74">
            <v>969872.64</v>
          </cell>
          <cell r="J74">
            <v>969872.64</v>
          </cell>
        </row>
        <row r="75">
          <cell r="A75" t="str">
            <v>9553000</v>
          </cell>
          <cell r="B75" t="str">
            <v>Oth Pwr Mn Equipment</v>
          </cell>
          <cell r="C75">
            <v>27640573.039999999</v>
          </cell>
          <cell r="H75">
            <v>27640573.039999999</v>
          </cell>
          <cell r="J75">
            <v>27640573.039999999</v>
          </cell>
        </row>
        <row r="76">
          <cell r="A76" t="str">
            <v>9554000</v>
          </cell>
          <cell r="B76" t="str">
            <v>Oth Pwr Mn Misc Exp</v>
          </cell>
          <cell r="C76">
            <v>971550.91</v>
          </cell>
          <cell r="H76">
            <v>971550.91</v>
          </cell>
          <cell r="J76">
            <v>971550.91</v>
          </cell>
        </row>
        <row r="77">
          <cell r="A77" t="str">
            <v>9556000</v>
          </cell>
          <cell r="B77" t="str">
            <v>Syst Cntrl &amp; Ld Disp</v>
          </cell>
          <cell r="C77">
            <v>28600</v>
          </cell>
          <cell r="H77">
            <v>28600</v>
          </cell>
          <cell r="J77">
            <v>28600</v>
          </cell>
        </row>
        <row r="78">
          <cell r="A78" t="str">
            <v>9717000</v>
          </cell>
          <cell r="B78" t="str">
            <v>Mfd Op Liq Petro Exp</v>
          </cell>
          <cell r="D78">
            <v>151438.01</v>
          </cell>
          <cell r="I78">
            <v>151438.01</v>
          </cell>
          <cell r="J78">
            <v>151438.01</v>
          </cell>
        </row>
        <row r="79">
          <cell r="A79" t="str">
            <v>9807000</v>
          </cell>
          <cell r="B79" t="str">
            <v>Purchased Gas Exp</v>
          </cell>
          <cell r="D79">
            <v>4434.78</v>
          </cell>
          <cell r="I79">
            <v>4434.78</v>
          </cell>
          <cell r="J79">
            <v>4434.78</v>
          </cell>
        </row>
        <row r="80">
          <cell r="A80" t="str">
            <v>9807500</v>
          </cell>
          <cell r="B80" t="str">
            <v>Oth Purch Gas Exp</v>
          </cell>
          <cell r="D80">
            <v>2234125.5499999998</v>
          </cell>
          <cell r="I80">
            <v>2234125.5499999998</v>
          </cell>
          <cell r="J80">
            <v>2234125.5499999998</v>
          </cell>
        </row>
        <row r="81">
          <cell r="A81" t="str">
            <v>9812000</v>
          </cell>
          <cell r="B81" t="str">
            <v>Gas Used fr Oth Util</v>
          </cell>
          <cell r="D81">
            <v>-22429.69</v>
          </cell>
          <cell r="I81">
            <v>-22429.69</v>
          </cell>
          <cell r="J81">
            <v>-22429.69</v>
          </cell>
        </row>
        <row r="82">
          <cell r="A82" t="str">
            <v>9813000</v>
          </cell>
          <cell r="B82" t="str">
            <v>Oth Gas Supply Exp</v>
          </cell>
          <cell r="D82">
            <v>543844.37</v>
          </cell>
          <cell r="I82">
            <v>543844.37</v>
          </cell>
          <cell r="J82">
            <v>543844.37</v>
          </cell>
        </row>
        <row r="83">
          <cell r="A83" t="str">
            <v>9814000</v>
          </cell>
          <cell r="B83" t="str">
            <v>UGS Op Supv &amp; Eng</v>
          </cell>
          <cell r="D83">
            <v>174392.43</v>
          </cell>
          <cell r="I83">
            <v>174392.43</v>
          </cell>
          <cell r="J83">
            <v>174392.43</v>
          </cell>
        </row>
        <row r="84">
          <cell r="A84" t="str">
            <v>9816000</v>
          </cell>
          <cell r="B84" t="str">
            <v>UGS Op Wells Expense</v>
          </cell>
          <cell r="D84">
            <v>19908.490000000002</v>
          </cell>
          <cell r="I84">
            <v>19908.490000000002</v>
          </cell>
          <cell r="J84">
            <v>19908.490000000002</v>
          </cell>
        </row>
        <row r="85">
          <cell r="A85" t="str">
            <v>9817000</v>
          </cell>
          <cell r="B85" t="str">
            <v>UGS Op Lines Expesne</v>
          </cell>
          <cell r="D85">
            <v>1847.54</v>
          </cell>
          <cell r="I85">
            <v>1847.54</v>
          </cell>
          <cell r="J85">
            <v>1847.54</v>
          </cell>
        </row>
        <row r="86">
          <cell r="A86" t="str">
            <v>9818000</v>
          </cell>
          <cell r="B86" t="str">
            <v>UGS Op Compr Stn Exp</v>
          </cell>
          <cell r="D86">
            <v>309989.38</v>
          </cell>
          <cell r="I86">
            <v>309989.38</v>
          </cell>
          <cell r="J86">
            <v>309989.38</v>
          </cell>
        </row>
        <row r="87">
          <cell r="A87" t="str">
            <v>9819000</v>
          </cell>
          <cell r="B87" t="str">
            <v>UGS Op Compr Stn F&amp;P</v>
          </cell>
          <cell r="D87">
            <v>53090.51</v>
          </cell>
          <cell r="I87">
            <v>53090.51</v>
          </cell>
          <cell r="J87">
            <v>53090.51</v>
          </cell>
        </row>
        <row r="88">
          <cell r="A88" t="str">
            <v>9820000</v>
          </cell>
          <cell r="B88" t="str">
            <v>UGS Op Mea &amp; Reg Exp</v>
          </cell>
          <cell r="D88">
            <v>2362.17</v>
          </cell>
          <cell r="I88">
            <v>2362.17</v>
          </cell>
          <cell r="J88">
            <v>2362.17</v>
          </cell>
        </row>
        <row r="89">
          <cell r="A89" t="str">
            <v>9824000</v>
          </cell>
          <cell r="B89" t="str">
            <v>UGS Op Other Expense</v>
          </cell>
          <cell r="D89">
            <v>40960.99</v>
          </cell>
          <cell r="I89">
            <v>40960.99</v>
          </cell>
          <cell r="J89">
            <v>40960.99</v>
          </cell>
        </row>
        <row r="90">
          <cell r="A90" t="str">
            <v>9825000</v>
          </cell>
          <cell r="B90" t="str">
            <v>UGS Op Storage Well</v>
          </cell>
          <cell r="D90">
            <v>19279.599999999999</v>
          </cell>
          <cell r="I90">
            <v>19279.599999999999</v>
          </cell>
          <cell r="J90">
            <v>19279.599999999999</v>
          </cell>
        </row>
        <row r="91">
          <cell r="A91" t="str">
            <v>9830000</v>
          </cell>
          <cell r="B91" t="str">
            <v>UGS Mn Supv &amp; Eng</v>
          </cell>
          <cell r="D91">
            <v>151402.07</v>
          </cell>
          <cell r="I91">
            <v>151402.07</v>
          </cell>
          <cell r="J91">
            <v>151402.07</v>
          </cell>
        </row>
        <row r="92">
          <cell r="A92" t="str">
            <v>9831000</v>
          </cell>
          <cell r="B92" t="str">
            <v>UGS Mn Stuctures</v>
          </cell>
          <cell r="D92">
            <v>84712.18</v>
          </cell>
          <cell r="I92">
            <v>84712.18</v>
          </cell>
          <cell r="J92">
            <v>84712.18</v>
          </cell>
        </row>
        <row r="93">
          <cell r="A93" t="str">
            <v>9832000</v>
          </cell>
          <cell r="B93" t="str">
            <v>UGS Mn Reserv &amp; Well</v>
          </cell>
          <cell r="D93">
            <v>1226599.17</v>
          </cell>
          <cell r="I93">
            <v>1226599.17</v>
          </cell>
          <cell r="J93">
            <v>1226599.17</v>
          </cell>
        </row>
        <row r="94">
          <cell r="A94" t="str">
            <v>9833000</v>
          </cell>
          <cell r="B94" t="str">
            <v>UGS Mn Lines</v>
          </cell>
          <cell r="D94">
            <v>14814.7</v>
          </cell>
          <cell r="I94">
            <v>14814.7</v>
          </cell>
          <cell r="J94">
            <v>14814.7</v>
          </cell>
        </row>
        <row r="95">
          <cell r="A95" t="str">
            <v>9834000</v>
          </cell>
          <cell r="B95" t="str">
            <v>UGS Mn Compr Stn Eq</v>
          </cell>
          <cell r="D95">
            <v>497990.62</v>
          </cell>
          <cell r="I95">
            <v>497990.62</v>
          </cell>
          <cell r="J95">
            <v>497990.62</v>
          </cell>
        </row>
        <row r="96">
          <cell r="A96" t="str">
            <v>9836000</v>
          </cell>
          <cell r="B96" t="str">
            <v>UGS Mn Purificat Equ</v>
          </cell>
          <cell r="D96">
            <v>30665.15</v>
          </cell>
          <cell r="I96">
            <v>30665.15</v>
          </cell>
          <cell r="J96">
            <v>30665.15</v>
          </cell>
        </row>
        <row r="97">
          <cell r="A97" t="str">
            <v>9837000</v>
          </cell>
          <cell r="B97" t="str">
            <v>UGS Mn Oth Equipment</v>
          </cell>
          <cell r="D97">
            <v>13501.35</v>
          </cell>
          <cell r="I97">
            <v>13501.35</v>
          </cell>
          <cell r="J97">
            <v>13501.35</v>
          </cell>
        </row>
        <row r="98">
          <cell r="A98" t="str">
            <v>9841000</v>
          </cell>
          <cell r="B98" t="str">
            <v>OS Op Labor &amp; Exp</v>
          </cell>
          <cell r="D98">
            <v>807123.07</v>
          </cell>
          <cell r="I98">
            <v>807123.07</v>
          </cell>
          <cell r="J98">
            <v>807123.07</v>
          </cell>
        </row>
        <row r="99">
          <cell r="A99" t="str">
            <v>9844100</v>
          </cell>
          <cell r="B99" t="str">
            <v>LNG Op Supv &amp; Eng</v>
          </cell>
          <cell r="D99">
            <v>455.83</v>
          </cell>
          <cell r="I99">
            <v>455.83</v>
          </cell>
          <cell r="J99">
            <v>455.83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23845214.530000001</v>
          </cell>
          <cell r="H100">
            <v>23845214.530000001</v>
          </cell>
          <cell r="J100">
            <v>23845214.530000001</v>
          </cell>
        </row>
        <row r="101">
          <cell r="A101" t="str">
            <v>9560000</v>
          </cell>
          <cell r="B101" t="str">
            <v>Transm Op Supv &amp; Eng</v>
          </cell>
          <cell r="C101">
            <v>2158888.9900000002</v>
          </cell>
          <cell r="H101">
            <v>2158888.9900000002</v>
          </cell>
          <cell r="J101">
            <v>2158888.9900000002</v>
          </cell>
        </row>
        <row r="102">
          <cell r="A102" t="str">
            <v>9561100</v>
          </cell>
          <cell r="B102" t="str">
            <v>Load Disp-Reliabilit</v>
          </cell>
          <cell r="C102">
            <v>39018.559999999998</v>
          </cell>
          <cell r="H102">
            <v>39018.559999999998</v>
          </cell>
          <cell r="J102">
            <v>39018.559999999998</v>
          </cell>
        </row>
        <row r="103">
          <cell r="A103" t="str">
            <v>9561200</v>
          </cell>
          <cell r="B103" t="str">
            <v>Load Disp-Monit &amp; Op</v>
          </cell>
          <cell r="C103">
            <v>1854882.54</v>
          </cell>
          <cell r="H103">
            <v>1854882.54</v>
          </cell>
          <cell r="J103">
            <v>1854882.54</v>
          </cell>
        </row>
        <row r="104">
          <cell r="A104" t="str">
            <v>9561300</v>
          </cell>
          <cell r="B104" t="str">
            <v>Load Disp-Transm Svc</v>
          </cell>
          <cell r="C104">
            <v>717665.6</v>
          </cell>
          <cell r="H104">
            <v>717665.6</v>
          </cell>
          <cell r="J104">
            <v>717665.6</v>
          </cell>
        </row>
        <row r="105">
          <cell r="A105" t="str">
            <v>9561500</v>
          </cell>
          <cell r="B105" t="str">
            <v>Reliab Plng &amp; Stndrd</v>
          </cell>
          <cell r="C105">
            <v>1495172.16</v>
          </cell>
          <cell r="H105">
            <v>1495172.16</v>
          </cell>
          <cell r="J105">
            <v>1495172.16</v>
          </cell>
        </row>
        <row r="106">
          <cell r="A106" t="str">
            <v>9561600</v>
          </cell>
          <cell r="B106" t="str">
            <v>Transm Service Study</v>
          </cell>
          <cell r="C106">
            <v>-3265.65</v>
          </cell>
          <cell r="H106">
            <v>-3265.65</v>
          </cell>
          <cell r="J106">
            <v>-3265.65</v>
          </cell>
        </row>
        <row r="107">
          <cell r="A107" t="str">
            <v>9561700</v>
          </cell>
          <cell r="B107" t="str">
            <v>Gen Interconn Study</v>
          </cell>
          <cell r="C107">
            <v>1851358.64</v>
          </cell>
          <cell r="H107">
            <v>1851358.64</v>
          </cell>
          <cell r="J107">
            <v>1851358.64</v>
          </cell>
        </row>
        <row r="108">
          <cell r="A108" t="str">
            <v>9561800</v>
          </cell>
          <cell r="B108" t="str">
            <v>Reliab Plng &amp; SD Svc</v>
          </cell>
          <cell r="C108">
            <v>85417.65</v>
          </cell>
          <cell r="H108">
            <v>85417.65</v>
          </cell>
          <cell r="J108">
            <v>85417.65</v>
          </cell>
        </row>
        <row r="109">
          <cell r="A109" t="str">
            <v>9562000</v>
          </cell>
          <cell r="B109" t="str">
            <v>Trm Op Station Exp</v>
          </cell>
          <cell r="C109">
            <v>1174568.3500000001</v>
          </cell>
          <cell r="H109">
            <v>1174568.3500000001</v>
          </cell>
          <cell r="J109">
            <v>1174568.3500000001</v>
          </cell>
        </row>
        <row r="110">
          <cell r="A110" t="str">
            <v>9563000</v>
          </cell>
          <cell r="B110" t="str">
            <v>Trm Op Ovhd Line Exp</v>
          </cell>
          <cell r="C110">
            <v>395317.41</v>
          </cell>
          <cell r="H110">
            <v>395317.41</v>
          </cell>
          <cell r="J110">
            <v>395317.41</v>
          </cell>
        </row>
        <row r="111">
          <cell r="A111" t="str">
            <v>9566000</v>
          </cell>
          <cell r="B111" t="str">
            <v>Trm Op Misc Expenses</v>
          </cell>
          <cell r="C111">
            <v>2575598.42</v>
          </cell>
          <cell r="H111">
            <v>2575598.42</v>
          </cell>
          <cell r="J111">
            <v>2575598.42</v>
          </cell>
        </row>
        <row r="112">
          <cell r="A112" t="str">
            <v>9567000</v>
          </cell>
          <cell r="B112" t="str">
            <v>Trm Op Rents</v>
          </cell>
          <cell r="C112">
            <v>402913.35</v>
          </cell>
          <cell r="H112">
            <v>402913.35</v>
          </cell>
          <cell r="J112">
            <v>402913.35</v>
          </cell>
        </row>
        <row r="113">
          <cell r="A113" t="str">
            <v>9568000</v>
          </cell>
          <cell r="B113" t="str">
            <v>Trm Mn Supv &amp; Eng</v>
          </cell>
          <cell r="C113">
            <v>26244.53</v>
          </cell>
          <cell r="H113">
            <v>26244.53</v>
          </cell>
          <cell r="J113">
            <v>26244.53</v>
          </cell>
        </row>
        <row r="114">
          <cell r="A114" t="str">
            <v>9569000</v>
          </cell>
          <cell r="B114" t="str">
            <v>Trm Mn Structures</v>
          </cell>
          <cell r="C114">
            <v>1042.25</v>
          </cell>
          <cell r="H114">
            <v>1042.25</v>
          </cell>
          <cell r="J114">
            <v>1042.25</v>
          </cell>
        </row>
        <row r="115">
          <cell r="A115" t="str">
            <v>9569100</v>
          </cell>
          <cell r="B115" t="str">
            <v>Trm Mn Comp Hardware</v>
          </cell>
          <cell r="C115">
            <v>39549.089999999997</v>
          </cell>
          <cell r="H115">
            <v>39549.089999999997</v>
          </cell>
          <cell r="J115">
            <v>39549.089999999997</v>
          </cell>
        </row>
        <row r="116">
          <cell r="A116" t="str">
            <v>9569200</v>
          </cell>
          <cell r="B116" t="str">
            <v>Trm Mn Comp Software</v>
          </cell>
          <cell r="C116">
            <v>101365.93</v>
          </cell>
          <cell r="H116">
            <v>101365.93</v>
          </cell>
          <cell r="J116">
            <v>101365.93</v>
          </cell>
        </row>
        <row r="117">
          <cell r="A117" t="str">
            <v>9570000</v>
          </cell>
          <cell r="B117" t="str">
            <v>Trm Mn Station Equip</v>
          </cell>
          <cell r="C117">
            <v>2869969.59</v>
          </cell>
          <cell r="H117">
            <v>2869969.59</v>
          </cell>
          <cell r="J117">
            <v>2869969.59</v>
          </cell>
        </row>
        <row r="118">
          <cell r="A118" t="str">
            <v>9571000</v>
          </cell>
          <cell r="B118" t="str">
            <v>Trm Mn Ovhd Lines</v>
          </cell>
          <cell r="C118">
            <v>7996675.7400000002</v>
          </cell>
          <cell r="H118">
            <v>7996675.7400000002</v>
          </cell>
          <cell r="J118">
            <v>7996675.7400000002</v>
          </cell>
        </row>
        <row r="119">
          <cell r="A119" t="str">
            <v>9573000</v>
          </cell>
          <cell r="B119" t="str">
            <v>Trm Mn Misc Transm</v>
          </cell>
          <cell r="C119">
            <v>62831.38</v>
          </cell>
          <cell r="H119">
            <v>62831.38</v>
          </cell>
          <cell r="J119">
            <v>62831.38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86597401.150000006</v>
          </cell>
          <cell r="D120">
            <v>57259641</v>
          </cell>
          <cell r="H120">
            <v>86597401.150000006</v>
          </cell>
          <cell r="I120">
            <v>57259641</v>
          </cell>
          <cell r="J120">
            <v>143857042.15000001</v>
          </cell>
        </row>
        <row r="121">
          <cell r="A121" t="str">
            <v>9580000</v>
          </cell>
          <cell r="B121" t="str">
            <v>Dis Op Supv &amp; Eng</v>
          </cell>
          <cell r="C121">
            <v>1353996.05</v>
          </cell>
          <cell r="H121">
            <v>1353996.05</v>
          </cell>
          <cell r="J121">
            <v>1353996.05</v>
          </cell>
        </row>
        <row r="122">
          <cell r="A122" t="str">
            <v>9581000</v>
          </cell>
          <cell r="B122" t="str">
            <v>Dis Op Load Dispatch</v>
          </cell>
          <cell r="C122">
            <v>1575172.95</v>
          </cell>
          <cell r="H122">
            <v>1575172.95</v>
          </cell>
          <cell r="J122">
            <v>1575172.95</v>
          </cell>
        </row>
        <row r="123">
          <cell r="A123" t="str">
            <v>9582000</v>
          </cell>
          <cell r="B123" t="str">
            <v>Dis Op Station Exp</v>
          </cell>
          <cell r="C123">
            <v>1703677.86</v>
          </cell>
          <cell r="H123">
            <v>1703677.86</v>
          </cell>
          <cell r="J123">
            <v>1703677.86</v>
          </cell>
        </row>
        <row r="124">
          <cell r="A124" t="str">
            <v>9583000</v>
          </cell>
          <cell r="B124" t="str">
            <v>Dis Op Ovhd Line Exp</v>
          </cell>
          <cell r="C124">
            <v>2620130.42</v>
          </cell>
          <cell r="H124">
            <v>2620130.42</v>
          </cell>
          <cell r="J124">
            <v>2620130.42</v>
          </cell>
        </row>
        <row r="125">
          <cell r="A125" t="str">
            <v>9584000</v>
          </cell>
          <cell r="B125" t="str">
            <v>Dis Op Undg Line Exp</v>
          </cell>
          <cell r="C125">
            <v>4572643.57</v>
          </cell>
          <cell r="H125">
            <v>4572643.57</v>
          </cell>
          <cell r="J125">
            <v>4572643.57</v>
          </cell>
        </row>
        <row r="126">
          <cell r="A126" t="str">
            <v>9586000</v>
          </cell>
          <cell r="B126" t="str">
            <v>Dis Op Meter Exp</v>
          </cell>
          <cell r="C126">
            <v>1427028.53</v>
          </cell>
          <cell r="H126">
            <v>1427028.53</v>
          </cell>
          <cell r="J126">
            <v>1427028.53</v>
          </cell>
        </row>
        <row r="127">
          <cell r="A127" t="str">
            <v>9587000</v>
          </cell>
          <cell r="B127" t="str">
            <v>Dis Op Cust Install</v>
          </cell>
          <cell r="C127">
            <v>4067571.23</v>
          </cell>
          <cell r="H127">
            <v>4067571.23</v>
          </cell>
          <cell r="J127">
            <v>4067571.23</v>
          </cell>
        </row>
        <row r="128">
          <cell r="A128" t="str">
            <v>9588000</v>
          </cell>
          <cell r="B128" t="str">
            <v>Dis Op Misc Expenses</v>
          </cell>
          <cell r="C128">
            <v>11861691.800000001</v>
          </cell>
          <cell r="H128">
            <v>11861691.800000001</v>
          </cell>
          <cell r="J128">
            <v>11861691.800000001</v>
          </cell>
        </row>
        <row r="129">
          <cell r="A129" t="str">
            <v>9589000</v>
          </cell>
          <cell r="B129" t="str">
            <v>Dis Op Rents</v>
          </cell>
          <cell r="C129">
            <v>1488071.75</v>
          </cell>
          <cell r="H129">
            <v>1488071.75</v>
          </cell>
          <cell r="J129">
            <v>1488071.75</v>
          </cell>
        </row>
        <row r="130">
          <cell r="A130" t="str">
            <v>9590000</v>
          </cell>
          <cell r="B130" t="str">
            <v>Dis Mn Supv &amp; Eng</v>
          </cell>
          <cell r="C130">
            <v>562112.02</v>
          </cell>
          <cell r="H130">
            <v>562112.02</v>
          </cell>
          <cell r="J130">
            <v>562112.02</v>
          </cell>
        </row>
        <row r="131">
          <cell r="A131" t="str">
            <v>9592000</v>
          </cell>
          <cell r="B131" t="str">
            <v>Dis Mn Station Equip</v>
          </cell>
          <cell r="C131">
            <v>2399916.64</v>
          </cell>
          <cell r="H131">
            <v>2399916.64</v>
          </cell>
          <cell r="J131">
            <v>2399916.64</v>
          </cell>
        </row>
        <row r="132">
          <cell r="A132" t="str">
            <v>9593000</v>
          </cell>
          <cell r="B132" t="str">
            <v>Dis Mn Ovhd Lines</v>
          </cell>
          <cell r="C132">
            <v>39110879.579999998</v>
          </cell>
          <cell r="H132">
            <v>39110879.579999998</v>
          </cell>
          <cell r="J132">
            <v>39110879.579999998</v>
          </cell>
        </row>
        <row r="133">
          <cell r="A133" t="str">
            <v>9594000</v>
          </cell>
          <cell r="B133" t="str">
            <v>Dis Mn Undgrd Lines</v>
          </cell>
          <cell r="C133">
            <v>10877780.15</v>
          </cell>
          <cell r="H133">
            <v>10877780.15</v>
          </cell>
          <cell r="J133">
            <v>10877780.15</v>
          </cell>
        </row>
        <row r="134">
          <cell r="A134" t="str">
            <v>9595000</v>
          </cell>
          <cell r="B134" t="str">
            <v>Dis Mn Line Transfor</v>
          </cell>
          <cell r="C134">
            <v>105740.34</v>
          </cell>
          <cell r="H134">
            <v>105740.34</v>
          </cell>
          <cell r="J134">
            <v>105740.34</v>
          </cell>
        </row>
        <row r="135">
          <cell r="A135" t="str">
            <v>9596000</v>
          </cell>
          <cell r="B135" t="str">
            <v>Dis Mn St Ltng &amp; Sig</v>
          </cell>
          <cell r="C135">
            <v>2233280.42</v>
          </cell>
          <cell r="H135">
            <v>2233280.42</v>
          </cell>
          <cell r="J135">
            <v>2233280.42</v>
          </cell>
        </row>
        <row r="136">
          <cell r="A136" t="str">
            <v>9597000</v>
          </cell>
          <cell r="B136" t="str">
            <v>Dis Mn Meters</v>
          </cell>
          <cell r="C136">
            <v>637707.84</v>
          </cell>
          <cell r="H136">
            <v>637707.84</v>
          </cell>
          <cell r="J136">
            <v>637707.84</v>
          </cell>
        </row>
        <row r="137">
          <cell r="A137" t="str">
            <v>9870000</v>
          </cell>
          <cell r="B137" t="str">
            <v>Dis Op Supv &amp; Eng</v>
          </cell>
          <cell r="D137">
            <v>2350346.31</v>
          </cell>
          <cell r="I137">
            <v>2350346.31</v>
          </cell>
          <cell r="J137">
            <v>2350346.31</v>
          </cell>
        </row>
        <row r="138">
          <cell r="A138" t="str">
            <v>9871000</v>
          </cell>
          <cell r="B138" t="str">
            <v>Dis Op Load Dispatch</v>
          </cell>
          <cell r="D138">
            <v>303167.52</v>
          </cell>
          <cell r="I138">
            <v>303167.52</v>
          </cell>
          <cell r="J138">
            <v>303167.52</v>
          </cell>
        </row>
        <row r="139">
          <cell r="A139" t="str">
            <v>9874000</v>
          </cell>
          <cell r="B139" t="str">
            <v>Dis Op Mains &amp; Serv</v>
          </cell>
          <cell r="D139">
            <v>19563391.280000001</v>
          </cell>
          <cell r="I139">
            <v>19563391.280000001</v>
          </cell>
          <cell r="J139">
            <v>19563391.280000001</v>
          </cell>
        </row>
        <row r="140">
          <cell r="A140" t="str">
            <v>9875000</v>
          </cell>
          <cell r="B140" t="str">
            <v>Dis Op M &amp; R Stn-Gen</v>
          </cell>
          <cell r="D140">
            <v>1515488.41</v>
          </cell>
          <cell r="I140">
            <v>1515488.41</v>
          </cell>
          <cell r="J140">
            <v>1515488.41</v>
          </cell>
        </row>
        <row r="141">
          <cell r="A141" t="str">
            <v>9876000</v>
          </cell>
          <cell r="B141" t="str">
            <v>Dis Op M &amp; R Stn-Ind</v>
          </cell>
          <cell r="D141">
            <v>647458.31000000006</v>
          </cell>
          <cell r="I141">
            <v>647458.31000000006</v>
          </cell>
          <cell r="J141">
            <v>647458.31000000006</v>
          </cell>
        </row>
        <row r="142">
          <cell r="A142" t="str">
            <v>9878000</v>
          </cell>
          <cell r="B142" t="str">
            <v>Dis Op Mtr &amp; Hou Reg</v>
          </cell>
          <cell r="D142">
            <v>1825525.25</v>
          </cell>
          <cell r="I142">
            <v>1825525.25</v>
          </cell>
          <cell r="J142">
            <v>1825525.25</v>
          </cell>
        </row>
        <row r="143">
          <cell r="A143" t="str">
            <v>9879000</v>
          </cell>
          <cell r="B143" t="str">
            <v>Dis Op Cust Install</v>
          </cell>
          <cell r="D143">
            <v>1983229.47</v>
          </cell>
          <cell r="I143">
            <v>1983229.47</v>
          </cell>
          <cell r="J143">
            <v>1983229.47</v>
          </cell>
        </row>
        <row r="144">
          <cell r="A144" t="str">
            <v>9880000</v>
          </cell>
          <cell r="B144" t="str">
            <v>Dis Op Other Expense</v>
          </cell>
          <cell r="D144">
            <v>13167433.060000001</v>
          </cell>
          <cell r="I144">
            <v>13167433.060000001</v>
          </cell>
          <cell r="J144">
            <v>13167433.060000001</v>
          </cell>
        </row>
        <row r="145">
          <cell r="A145" t="str">
            <v>9881000</v>
          </cell>
          <cell r="B145" t="str">
            <v>Dis Op Rents</v>
          </cell>
          <cell r="D145">
            <v>250406.09</v>
          </cell>
          <cell r="I145">
            <v>250406.09</v>
          </cell>
          <cell r="J145">
            <v>250406.09</v>
          </cell>
        </row>
        <row r="146">
          <cell r="A146" t="str">
            <v>9885000</v>
          </cell>
          <cell r="B146" t="str">
            <v>Dis Mn Supv &amp; Eng</v>
          </cell>
          <cell r="D146">
            <v>27120.18</v>
          </cell>
          <cell r="I146">
            <v>27120.18</v>
          </cell>
          <cell r="J146">
            <v>27120.18</v>
          </cell>
        </row>
        <row r="147">
          <cell r="A147" t="str">
            <v>9886000</v>
          </cell>
          <cell r="B147" t="str">
            <v>Dis Mn Structures</v>
          </cell>
          <cell r="D147">
            <v>344932.77</v>
          </cell>
          <cell r="I147">
            <v>344932.77</v>
          </cell>
          <cell r="J147">
            <v>344932.77</v>
          </cell>
        </row>
        <row r="148">
          <cell r="A148" t="str">
            <v>9887000</v>
          </cell>
          <cell r="B148" t="str">
            <v>Dis Mn Mains</v>
          </cell>
          <cell r="D148">
            <v>8322017.3600000003</v>
          </cell>
          <cell r="I148">
            <v>8322017.3600000003</v>
          </cell>
          <cell r="J148">
            <v>8322017.3600000003</v>
          </cell>
        </row>
        <row r="149">
          <cell r="A149" t="str">
            <v>9889000</v>
          </cell>
          <cell r="B149" t="str">
            <v>Dis Mn M &amp; R Stn-Gen</v>
          </cell>
          <cell r="D149">
            <v>793382.24</v>
          </cell>
          <cell r="I149">
            <v>793382.24</v>
          </cell>
          <cell r="J149">
            <v>793382.24</v>
          </cell>
        </row>
        <row r="150">
          <cell r="A150" t="str">
            <v>9890000</v>
          </cell>
          <cell r="B150" t="str">
            <v>Dis Mn M &amp; R Stn-Ind</v>
          </cell>
          <cell r="D150">
            <v>163534.51</v>
          </cell>
          <cell r="I150">
            <v>163534.51</v>
          </cell>
          <cell r="J150">
            <v>163534.51</v>
          </cell>
        </row>
        <row r="151">
          <cell r="A151" t="str">
            <v>9892000</v>
          </cell>
          <cell r="B151" t="str">
            <v>Dis Mn Services</v>
          </cell>
          <cell r="D151">
            <v>4577032.93</v>
          </cell>
          <cell r="I151">
            <v>4577032.93</v>
          </cell>
          <cell r="J151">
            <v>4577032.93</v>
          </cell>
        </row>
        <row r="152">
          <cell r="A152" t="str">
            <v>9893000</v>
          </cell>
          <cell r="B152" t="str">
            <v>Dis Mn Mtr &amp; Hou Reg</v>
          </cell>
          <cell r="D152">
            <v>706631.03</v>
          </cell>
          <cell r="I152">
            <v>706631.03</v>
          </cell>
          <cell r="J152">
            <v>706631.03</v>
          </cell>
        </row>
        <row r="153">
          <cell r="A153" t="str">
            <v>9894000</v>
          </cell>
          <cell r="B153" t="str">
            <v>Dis Mn Other Equipm</v>
          </cell>
          <cell r="D153">
            <v>718544.28</v>
          </cell>
          <cell r="I153">
            <v>718544.28</v>
          </cell>
          <cell r="J153">
            <v>718544.28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30598002.52</v>
          </cell>
          <cell r="D154">
            <v>13202209.060000001</v>
          </cell>
          <cell r="E154">
            <v>37225429.170000002</v>
          </cell>
          <cell r="F154">
            <v>21725113.640000001</v>
          </cell>
          <cell r="G154">
            <v>15500315.529999999</v>
          </cell>
          <cell r="H154">
            <v>52323116.159999996</v>
          </cell>
          <cell r="I154">
            <v>28702524.59</v>
          </cell>
          <cell r="J154">
            <v>81025640.75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240481.98</v>
          </cell>
          <cell r="F155">
            <v>139671.98000000001</v>
          </cell>
          <cell r="G155">
            <v>100810</v>
          </cell>
          <cell r="H155">
            <v>139671.98000000001</v>
          </cell>
          <cell r="I155">
            <v>100810</v>
          </cell>
          <cell r="J155">
            <v>240481.98</v>
          </cell>
        </row>
        <row r="156">
          <cell r="A156" t="str">
            <v>9902000</v>
          </cell>
          <cell r="B156" t="str">
            <v>Meter Reading Exp</v>
          </cell>
          <cell r="C156">
            <v>11418988.039999999</v>
          </cell>
          <cell r="D156">
            <v>7935270.2400000002</v>
          </cell>
          <cell r="E156">
            <v>2447118.16</v>
          </cell>
          <cell r="F156">
            <v>1531895.94</v>
          </cell>
          <cell r="G156">
            <v>915222.22</v>
          </cell>
          <cell r="H156">
            <v>12950883.98</v>
          </cell>
          <cell r="I156">
            <v>8850492.4600000009</v>
          </cell>
          <cell r="J156">
            <v>21801376.440000001</v>
          </cell>
        </row>
        <row r="157">
          <cell r="A157" t="str">
            <v>9902100</v>
          </cell>
          <cell r="B157" t="str">
            <v>Meter Reading Exp-E</v>
          </cell>
          <cell r="C157">
            <v>68119.460000000006</v>
          </cell>
          <cell r="H157">
            <v>68119.460000000006</v>
          </cell>
          <cell r="J157">
            <v>68119.460000000006</v>
          </cell>
        </row>
        <row r="158">
          <cell r="A158" t="str">
            <v>9902200</v>
          </cell>
          <cell r="B158" t="str">
            <v>Meter Reading Exp-G</v>
          </cell>
          <cell r="D158">
            <v>51357.99</v>
          </cell>
          <cell r="I158">
            <v>51357.99</v>
          </cell>
          <cell r="J158">
            <v>51357.99</v>
          </cell>
        </row>
        <row r="159">
          <cell r="A159" t="str">
            <v>9903000</v>
          </cell>
          <cell r="B159" t="str">
            <v>Customer Rec &amp; Coll</v>
          </cell>
          <cell r="C159">
            <v>716995.6</v>
          </cell>
          <cell r="D159">
            <v>695400.87</v>
          </cell>
          <cell r="E159">
            <v>34610690.329999998</v>
          </cell>
          <cell r="F159">
            <v>20101889.199999999</v>
          </cell>
          <cell r="G159">
            <v>14508801.130000001</v>
          </cell>
          <cell r="H159">
            <v>20818884.800000001</v>
          </cell>
          <cell r="I159">
            <v>15204202</v>
          </cell>
          <cell r="J159">
            <v>36023086.799999997</v>
          </cell>
        </row>
        <row r="160">
          <cell r="A160" t="str">
            <v>9903100</v>
          </cell>
          <cell r="B160" t="str">
            <v>Cust Rec Col Exp-E</v>
          </cell>
          <cell r="C160">
            <v>757608.89</v>
          </cell>
          <cell r="H160">
            <v>757608.89</v>
          </cell>
          <cell r="J160">
            <v>757608.89</v>
          </cell>
        </row>
        <row r="161">
          <cell r="A161" t="str">
            <v>9903200</v>
          </cell>
          <cell r="B161" t="str">
            <v>Cust Rec Col Exp-G</v>
          </cell>
          <cell r="D161">
            <v>244326.79</v>
          </cell>
          <cell r="I161">
            <v>244326.79</v>
          </cell>
          <cell r="J161">
            <v>244326.79</v>
          </cell>
        </row>
        <row r="162">
          <cell r="A162" t="str">
            <v>9904000</v>
          </cell>
          <cell r="B162" t="str">
            <v>Uncollectible Accts</v>
          </cell>
          <cell r="C162">
            <v>17636290.530000001</v>
          </cell>
          <cell r="D162">
            <v>4275853.17</v>
          </cell>
          <cell r="E162">
            <v>-72861.3</v>
          </cell>
          <cell r="F162">
            <v>-48343.48</v>
          </cell>
          <cell r="G162">
            <v>-24517.82</v>
          </cell>
          <cell r="H162">
            <v>17587947.050000001</v>
          </cell>
          <cell r="I162">
            <v>4251335.3499999996</v>
          </cell>
          <cell r="J162">
            <v>21839282.399999999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22123248.170000002</v>
          </cell>
          <cell r="D163">
            <v>5480227.0899999999</v>
          </cell>
          <cell r="E163">
            <v>4365415.01</v>
          </cell>
          <cell r="F163">
            <v>2535433.2599999998</v>
          </cell>
          <cell r="G163">
            <v>1829981.75</v>
          </cell>
          <cell r="H163">
            <v>24658681.43</v>
          </cell>
          <cell r="I163">
            <v>7310208.8399999999</v>
          </cell>
          <cell r="J163">
            <v>31968890.27</v>
          </cell>
        </row>
        <row r="164">
          <cell r="A164" t="str">
            <v>9908010</v>
          </cell>
          <cell r="B164" t="str">
            <v>Customer Serv Exp</v>
          </cell>
          <cell r="C164">
            <v>20428391.079999998</v>
          </cell>
          <cell r="D164">
            <v>5115318.3899999997</v>
          </cell>
          <cell r="E164">
            <v>1896281.57</v>
          </cell>
          <cell r="F164">
            <v>1101360.45</v>
          </cell>
          <cell r="G164">
            <v>794921.12</v>
          </cell>
          <cell r="H164">
            <v>21529751.530000001</v>
          </cell>
          <cell r="I164">
            <v>5910239.5099999998</v>
          </cell>
          <cell r="J164">
            <v>27439991.039999999</v>
          </cell>
        </row>
        <row r="165">
          <cell r="A165" t="str">
            <v>9909000</v>
          </cell>
          <cell r="B165" t="str">
            <v>Infor &amp; Inst Adv Exp</v>
          </cell>
          <cell r="C165">
            <v>912135.24</v>
          </cell>
          <cell r="D165">
            <v>364908.7</v>
          </cell>
          <cell r="E165">
            <v>2605562.54</v>
          </cell>
          <cell r="F165">
            <v>1513310.75</v>
          </cell>
          <cell r="G165">
            <v>1092251.79</v>
          </cell>
          <cell r="H165">
            <v>2425445.9900000002</v>
          </cell>
          <cell r="I165">
            <v>1457160.49</v>
          </cell>
          <cell r="J165">
            <v>3882606.48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129.6</v>
          </cell>
          <cell r="F166">
            <v>75.27</v>
          </cell>
          <cell r="G166">
            <v>54.33</v>
          </cell>
          <cell r="H166">
            <v>75.27</v>
          </cell>
          <cell r="I166">
            <v>54.33</v>
          </cell>
          <cell r="J166">
            <v>129.6</v>
          </cell>
        </row>
        <row r="167">
          <cell r="A167" t="str">
            <v>9912000</v>
          </cell>
          <cell r="B167" t="str">
            <v>Demonstr &amp; Sell Exp</v>
          </cell>
          <cell r="C167">
            <v>782721.85</v>
          </cell>
          <cell r="D167">
            <v>0</v>
          </cell>
          <cell r="E167">
            <v>-136558.70000000001</v>
          </cell>
          <cell r="F167">
            <v>-79313.210000000006</v>
          </cell>
          <cell r="G167">
            <v>-57245.49</v>
          </cell>
          <cell r="H167">
            <v>703408.64000000001</v>
          </cell>
          <cell r="I167">
            <v>-57245.49</v>
          </cell>
          <cell r="J167">
            <v>646163.15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82342000.519999996</v>
          </cell>
          <cell r="D168">
            <v>17243356.620000001</v>
          </cell>
          <cell r="H168">
            <v>82342000.519999996</v>
          </cell>
          <cell r="I168">
            <v>17243356.620000001</v>
          </cell>
          <cell r="J168">
            <v>99585357.140000001</v>
          </cell>
        </row>
        <row r="169">
          <cell r="A169" t="str">
            <v>9908020</v>
          </cell>
          <cell r="B169" t="str">
            <v>Conserv Amortization</v>
          </cell>
          <cell r="C169">
            <v>82342000.519999996</v>
          </cell>
          <cell r="D169">
            <v>17243356.620000001</v>
          </cell>
          <cell r="H169">
            <v>82342000.519999996</v>
          </cell>
          <cell r="I169">
            <v>17243356.620000001</v>
          </cell>
          <cell r="J169">
            <v>99585357.140000001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44349458.770000003</v>
          </cell>
          <cell r="D170">
            <v>14744932.23</v>
          </cell>
          <cell r="E170">
            <v>131900038.79000001</v>
          </cell>
          <cell r="F170">
            <v>86685629.25</v>
          </cell>
          <cell r="G170">
            <v>45214409.539999999</v>
          </cell>
          <cell r="H170">
            <v>131035088.02</v>
          </cell>
          <cell r="I170">
            <v>59959341.770000003</v>
          </cell>
          <cell r="J170">
            <v>190994429.78999999</v>
          </cell>
        </row>
        <row r="171">
          <cell r="A171" t="str">
            <v>9920000</v>
          </cell>
          <cell r="B171" t="str">
            <v>Admin &amp; Gen Salaries</v>
          </cell>
          <cell r="C171">
            <v>6471578.7000000002</v>
          </cell>
          <cell r="D171">
            <v>647267.46</v>
          </cell>
          <cell r="E171">
            <v>78629674.549999997</v>
          </cell>
          <cell r="F171">
            <v>52170758.130000003</v>
          </cell>
          <cell r="G171">
            <v>26458916.420000002</v>
          </cell>
          <cell r="H171">
            <v>58642336.829999998</v>
          </cell>
          <cell r="I171">
            <v>27106183.879999999</v>
          </cell>
          <cell r="J171">
            <v>85748520.709999993</v>
          </cell>
        </row>
        <row r="172">
          <cell r="A172" t="str">
            <v>9921000</v>
          </cell>
          <cell r="B172" t="str">
            <v>Office Suppies &amp; Exp</v>
          </cell>
          <cell r="C172">
            <v>628577.02</v>
          </cell>
          <cell r="D172">
            <v>408631.18</v>
          </cell>
          <cell r="E172">
            <v>8664944.6300000008</v>
          </cell>
          <cell r="F172">
            <v>5749191.3799999999</v>
          </cell>
          <cell r="G172">
            <v>2915753.25</v>
          </cell>
          <cell r="H172">
            <v>6377768.4000000004</v>
          </cell>
          <cell r="I172">
            <v>3324384.43</v>
          </cell>
          <cell r="J172">
            <v>9702152.8300000001</v>
          </cell>
        </row>
        <row r="173">
          <cell r="A173" t="str">
            <v>9922000</v>
          </cell>
          <cell r="B173" t="str">
            <v>Admin Exp Transf-Cr</v>
          </cell>
          <cell r="C173">
            <v>-169410.91</v>
          </cell>
          <cell r="D173">
            <v>-85918.25</v>
          </cell>
          <cell r="E173">
            <v>-36520200.840000004</v>
          </cell>
          <cell r="F173">
            <v>-24231153.289999999</v>
          </cell>
          <cell r="G173">
            <v>-12289047.550000001</v>
          </cell>
          <cell r="H173">
            <v>-24400564.199999999</v>
          </cell>
          <cell r="I173">
            <v>-12374965.800000001</v>
          </cell>
          <cell r="J173">
            <v>-36775530</v>
          </cell>
        </row>
        <row r="174">
          <cell r="A174" t="str">
            <v>9923000</v>
          </cell>
          <cell r="B174" t="str">
            <v>Outside Svc Employed</v>
          </cell>
          <cell r="C174">
            <v>1621162.93</v>
          </cell>
          <cell r="D174">
            <v>798044.73</v>
          </cell>
          <cell r="E174">
            <v>16296386.220000001</v>
          </cell>
          <cell r="F174">
            <v>10812674.449999999</v>
          </cell>
          <cell r="G174">
            <v>5483711.7699999996</v>
          </cell>
          <cell r="H174">
            <v>12433837.380000001</v>
          </cell>
          <cell r="I174">
            <v>6281756.5</v>
          </cell>
          <cell r="J174">
            <v>18715593.879999999</v>
          </cell>
        </row>
        <row r="175">
          <cell r="A175" t="str">
            <v>9924000</v>
          </cell>
          <cell r="B175" t="str">
            <v>Property Insurance</v>
          </cell>
          <cell r="C175">
            <v>5288424.18</v>
          </cell>
          <cell r="D175">
            <v>170378.27</v>
          </cell>
          <cell r="E175">
            <v>-316912.84000000003</v>
          </cell>
          <cell r="F175">
            <v>-190432.8</v>
          </cell>
          <cell r="G175">
            <v>-126480.04</v>
          </cell>
          <cell r="H175">
            <v>5097991.38</v>
          </cell>
          <cell r="I175">
            <v>43898.23</v>
          </cell>
          <cell r="J175">
            <v>5141889.6100000003</v>
          </cell>
        </row>
        <row r="176">
          <cell r="A176" t="str">
            <v>9925000</v>
          </cell>
          <cell r="B176" t="str">
            <v>Injuries and Damages</v>
          </cell>
          <cell r="C176">
            <v>-111740.81</v>
          </cell>
          <cell r="D176">
            <v>820445.21</v>
          </cell>
          <cell r="E176">
            <v>5679884.0599999996</v>
          </cell>
          <cell r="F176">
            <v>3298876.65</v>
          </cell>
          <cell r="G176">
            <v>2381007.41</v>
          </cell>
          <cell r="H176">
            <v>3187135.84</v>
          </cell>
          <cell r="I176">
            <v>3201452.62</v>
          </cell>
          <cell r="J176">
            <v>6388588.46</v>
          </cell>
        </row>
        <row r="177">
          <cell r="A177" t="str">
            <v>9926000</v>
          </cell>
          <cell r="B177" t="str">
            <v>Employee Pen &amp; Ben</v>
          </cell>
          <cell r="C177">
            <v>20917065.440000001</v>
          </cell>
          <cell r="D177">
            <v>8577023.5199999996</v>
          </cell>
          <cell r="E177">
            <v>16249330.630000001</v>
          </cell>
          <cell r="F177">
            <v>10401293.41</v>
          </cell>
          <cell r="G177">
            <v>5848037.2199999997</v>
          </cell>
          <cell r="H177">
            <v>31318358.850000001</v>
          </cell>
          <cell r="I177">
            <v>14425060.74</v>
          </cell>
          <cell r="J177">
            <v>45743419.590000004</v>
          </cell>
        </row>
        <row r="178">
          <cell r="A178" t="str">
            <v>9928000</v>
          </cell>
          <cell r="B178" t="str">
            <v>Reg Commission Exp</v>
          </cell>
          <cell r="C178">
            <v>7565067.4100000001</v>
          </cell>
          <cell r="D178">
            <v>2011317.88</v>
          </cell>
          <cell r="E178">
            <v>1539679.82</v>
          </cell>
          <cell r="F178">
            <v>1021577.54</v>
          </cell>
          <cell r="G178">
            <v>518102.28</v>
          </cell>
          <cell r="H178">
            <v>8586644.9499999993</v>
          </cell>
          <cell r="I178">
            <v>2529420.16</v>
          </cell>
          <cell r="J178">
            <v>11116065.109999999</v>
          </cell>
        </row>
        <row r="179">
          <cell r="A179" t="str">
            <v>9930100</v>
          </cell>
          <cell r="B179" t="str">
            <v>Gen Advertising Exp</v>
          </cell>
          <cell r="C179">
            <v>38794.93</v>
          </cell>
          <cell r="H179">
            <v>38794.93</v>
          </cell>
          <cell r="J179">
            <v>38794.93</v>
          </cell>
        </row>
        <row r="180">
          <cell r="A180" t="str">
            <v>9930200</v>
          </cell>
          <cell r="B180" t="str">
            <v>Misc General Exp</v>
          </cell>
          <cell r="C180">
            <v>947608.58</v>
          </cell>
          <cell r="D180">
            <v>464278.18</v>
          </cell>
          <cell r="E180">
            <v>9872461.5099999998</v>
          </cell>
          <cell r="F180">
            <v>6550365.0999999996</v>
          </cell>
          <cell r="G180">
            <v>3322096.41</v>
          </cell>
          <cell r="H180">
            <v>7497973.6799999997</v>
          </cell>
          <cell r="I180">
            <v>3786374.59</v>
          </cell>
          <cell r="J180">
            <v>11284348.27</v>
          </cell>
        </row>
        <row r="181">
          <cell r="A181" t="str">
            <v>9931000</v>
          </cell>
          <cell r="B181" t="str">
            <v>Rents</v>
          </cell>
          <cell r="C181">
            <v>534555</v>
          </cell>
          <cell r="D181">
            <v>0</v>
          </cell>
          <cell r="E181">
            <v>8229280.4100000001</v>
          </cell>
          <cell r="F181">
            <v>5460127.7199999997</v>
          </cell>
          <cell r="G181">
            <v>2769152.69</v>
          </cell>
          <cell r="H181">
            <v>5994682.7199999997</v>
          </cell>
          <cell r="I181">
            <v>2769152.69</v>
          </cell>
          <cell r="J181">
            <v>8763835.4100000001</v>
          </cell>
        </row>
        <row r="182">
          <cell r="A182" t="str">
            <v>9932000</v>
          </cell>
          <cell r="B182" t="str">
            <v>Gas Maint of Gen Plt</v>
          </cell>
          <cell r="D182">
            <v>933464.05</v>
          </cell>
          <cell r="I182">
            <v>933464.05</v>
          </cell>
          <cell r="J182">
            <v>933464.05</v>
          </cell>
        </row>
        <row r="183">
          <cell r="A183" t="str">
            <v>9935000</v>
          </cell>
          <cell r="B183" t="str">
            <v>Ele Maint of Gen Plt</v>
          </cell>
          <cell r="C183">
            <v>617776.30000000005</v>
          </cell>
          <cell r="D183">
            <v>0</v>
          </cell>
          <cell r="E183">
            <v>23575510.640000001</v>
          </cell>
          <cell r="F183">
            <v>15642350.960000001</v>
          </cell>
          <cell r="G183">
            <v>7933159.6799999997</v>
          </cell>
          <cell r="H183">
            <v>16260127.26</v>
          </cell>
          <cell r="I183">
            <v>7933159.6799999997</v>
          </cell>
          <cell r="J183">
            <v>24193286.940000001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390258031.5</v>
          </cell>
          <cell r="D184">
            <v>136003057.09</v>
          </cell>
          <cell r="E184">
            <v>108331014.8</v>
          </cell>
          <cell r="F184">
            <v>71877628.349999994</v>
          </cell>
          <cell r="G184">
            <v>36453386.450000003</v>
          </cell>
          <cell r="H184">
            <v>462135659.85000002</v>
          </cell>
          <cell r="I184">
            <v>172456443.53999999</v>
          </cell>
          <cell r="J184">
            <v>634592103.38999999</v>
          </cell>
        </row>
        <row r="185">
          <cell r="A185" t="str">
            <v>ZW_DEPRECIATION</v>
          </cell>
          <cell r="B185" t="str">
            <v>WUTC Depreciation</v>
          </cell>
          <cell r="C185">
            <v>344909998.27999997</v>
          </cell>
          <cell r="D185">
            <v>123777325.38</v>
          </cell>
          <cell r="E185">
            <v>28437270.800000001</v>
          </cell>
          <cell r="F185">
            <v>18868129.219999999</v>
          </cell>
          <cell r="G185">
            <v>9569141.5800000001</v>
          </cell>
          <cell r="H185">
            <v>363778127.5</v>
          </cell>
          <cell r="I185">
            <v>133346466.95999999</v>
          </cell>
          <cell r="J185">
            <v>497124594.45999998</v>
          </cell>
        </row>
        <row r="186">
          <cell r="A186" t="str">
            <v>9403000</v>
          </cell>
          <cell r="B186" t="str">
            <v>Depreciation Expense</v>
          </cell>
          <cell r="C186">
            <v>336760599.49000001</v>
          </cell>
          <cell r="D186">
            <v>123643119.70999999</v>
          </cell>
          <cell r="E186">
            <v>28383911.84</v>
          </cell>
          <cell r="F186">
            <v>18832725.5</v>
          </cell>
          <cell r="G186">
            <v>9551186.3399999999</v>
          </cell>
          <cell r="H186">
            <v>355593324.99000001</v>
          </cell>
          <cell r="I186">
            <v>133194306.05</v>
          </cell>
          <cell r="J186">
            <v>488787631.04000002</v>
          </cell>
        </row>
        <row r="187">
          <cell r="A187" t="str">
            <v>9403100</v>
          </cell>
          <cell r="B187" t="str">
            <v>Dep Exp Asset Retire</v>
          </cell>
          <cell r="C187">
            <v>8149398.79</v>
          </cell>
          <cell r="D187">
            <v>134205.67000000001</v>
          </cell>
          <cell r="E187">
            <v>53358.96</v>
          </cell>
          <cell r="F187">
            <v>35403.72</v>
          </cell>
          <cell r="G187">
            <v>17955.240000000002</v>
          </cell>
          <cell r="H187">
            <v>8184802.5099999998</v>
          </cell>
          <cell r="I187">
            <v>152160.91</v>
          </cell>
          <cell r="J187">
            <v>8336963.4199999999</v>
          </cell>
        </row>
        <row r="188">
          <cell r="A188" t="str">
            <v>ZW_AMORTIZATION</v>
          </cell>
          <cell r="B188" t="str">
            <v>WUTC Amortization</v>
          </cell>
          <cell r="C188">
            <v>28287897.239999998</v>
          </cell>
          <cell r="D188">
            <v>4911037.05</v>
          </cell>
          <cell r="E188">
            <v>112715258</v>
          </cell>
          <cell r="F188">
            <v>74786573.680000007</v>
          </cell>
          <cell r="G188">
            <v>37928684.32</v>
          </cell>
          <cell r="H188">
            <v>103074470.92</v>
          </cell>
          <cell r="I188">
            <v>42839721.369999997</v>
          </cell>
          <cell r="J188">
            <v>145914192.28999999</v>
          </cell>
        </row>
        <row r="189">
          <cell r="A189" t="str">
            <v>9404000</v>
          </cell>
          <cell r="B189" t="str">
            <v>Amort of Limitd-Term</v>
          </cell>
          <cell r="C189">
            <v>12681420.23</v>
          </cell>
          <cell r="D189">
            <v>0</v>
          </cell>
          <cell r="E189">
            <v>112693394.11</v>
          </cell>
          <cell r="F189">
            <v>74772066.980000004</v>
          </cell>
          <cell r="G189">
            <v>37921327.130000003</v>
          </cell>
          <cell r="H189">
            <v>87453487.209999993</v>
          </cell>
          <cell r="I189">
            <v>37921327.130000003</v>
          </cell>
          <cell r="J189">
            <v>125374814.34</v>
          </cell>
        </row>
        <row r="190">
          <cell r="A190" t="str">
            <v>9406000</v>
          </cell>
          <cell r="B190" t="str">
            <v>Amor of Plnt Acq Adj</v>
          </cell>
          <cell r="C190">
            <v>11969181.07</v>
          </cell>
          <cell r="H190">
            <v>11969181.07</v>
          </cell>
          <cell r="J190">
            <v>11969181.07</v>
          </cell>
        </row>
        <row r="191">
          <cell r="A191" t="str">
            <v>9411000</v>
          </cell>
          <cell r="B191" t="str">
            <v>Accretion Expense</v>
          </cell>
          <cell r="C191">
            <v>3637295.94</v>
          </cell>
          <cell r="D191">
            <v>233568.39</v>
          </cell>
          <cell r="E191">
            <v>21863.89</v>
          </cell>
          <cell r="F191">
            <v>14506.7</v>
          </cell>
          <cell r="G191">
            <v>7357.19</v>
          </cell>
          <cell r="H191">
            <v>3651802.64</v>
          </cell>
          <cell r="I191">
            <v>240925.58</v>
          </cell>
          <cell r="J191">
            <v>3892728.22</v>
          </cell>
        </row>
        <row r="192">
          <cell r="A192" t="str">
            <v>9404300</v>
          </cell>
          <cell r="B192" t="str">
            <v>Amort of Lim-Ter Gas</v>
          </cell>
          <cell r="D192">
            <v>4677468.66</v>
          </cell>
          <cell r="I192">
            <v>4677468.66</v>
          </cell>
          <cell r="J192">
            <v>4677468.66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30979762.640000001</v>
          </cell>
          <cell r="H193">
            <v>30979762.640000001</v>
          </cell>
          <cell r="J193">
            <v>30979762.640000001</v>
          </cell>
        </row>
        <row r="194">
          <cell r="A194" t="str">
            <v>9407000</v>
          </cell>
          <cell r="B194" t="str">
            <v>Amor of Prop Loss Un</v>
          </cell>
          <cell r="C194">
            <v>30979762.640000001</v>
          </cell>
          <cell r="H194">
            <v>30979762.640000001</v>
          </cell>
          <cell r="J194">
            <v>30979762.640000001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-40726855.950000003</v>
          </cell>
          <cell r="D195">
            <v>7314694.6600000001</v>
          </cell>
          <cell r="E195">
            <v>-32821514</v>
          </cell>
          <cell r="F195">
            <v>-21777074.550000001</v>
          </cell>
          <cell r="G195">
            <v>-11044439.449999999</v>
          </cell>
          <cell r="H195">
            <v>-62503930.5</v>
          </cell>
          <cell r="I195">
            <v>-3729744.79</v>
          </cell>
          <cell r="J195">
            <v>-66233675.289999999</v>
          </cell>
        </row>
        <row r="196">
          <cell r="A196" t="str">
            <v>9407300</v>
          </cell>
          <cell r="B196" t="str">
            <v>Regulatory Debits</v>
          </cell>
          <cell r="C196">
            <v>6507593.2699999996</v>
          </cell>
          <cell r="D196">
            <v>8702425.6500000004</v>
          </cell>
          <cell r="H196">
            <v>6507593.2699999996</v>
          </cell>
          <cell r="I196">
            <v>8702425.6500000004</v>
          </cell>
          <cell r="J196">
            <v>15210018.92</v>
          </cell>
        </row>
        <row r="197">
          <cell r="A197" t="str">
            <v>9407400</v>
          </cell>
          <cell r="B197" t="str">
            <v>Regulatory Credits</v>
          </cell>
          <cell r="C197">
            <v>-45259061.149999999</v>
          </cell>
          <cell r="D197">
            <v>-1481047.79</v>
          </cell>
          <cell r="E197">
            <v>-32821514</v>
          </cell>
          <cell r="F197">
            <v>-21777074.550000001</v>
          </cell>
          <cell r="G197">
            <v>-11044439.449999999</v>
          </cell>
          <cell r="H197">
            <v>-67036135.700000003</v>
          </cell>
          <cell r="I197">
            <v>-12525487.24</v>
          </cell>
          <cell r="J197">
            <v>-79561622.939999998</v>
          </cell>
        </row>
        <row r="198">
          <cell r="A198" t="str">
            <v>9411600</v>
          </cell>
          <cell r="B198" t="str">
            <v>Gns from Disposition</v>
          </cell>
          <cell r="C198">
            <v>-1972399.05</v>
          </cell>
          <cell r="D198">
            <v>22842.2</v>
          </cell>
          <cell r="H198">
            <v>-1972399.05</v>
          </cell>
          <cell r="I198">
            <v>22842.2</v>
          </cell>
          <cell r="J198">
            <v>-1949556.85</v>
          </cell>
        </row>
        <row r="199">
          <cell r="A199" t="str">
            <v>9411700</v>
          </cell>
          <cell r="B199" t="str">
            <v>Lss from Disposition</v>
          </cell>
          <cell r="C199">
            <v>-2761.09</v>
          </cell>
          <cell r="D199">
            <v>70474.600000000006</v>
          </cell>
          <cell r="H199">
            <v>-2761.09</v>
          </cell>
          <cell r="I199">
            <v>70474.600000000006</v>
          </cell>
          <cell r="J199">
            <v>67713.509999999995</v>
          </cell>
        </row>
        <row r="200">
          <cell r="A200" t="str">
            <v>9411800</v>
          </cell>
          <cell r="B200" t="str">
            <v>Gns from Dispo Allw</v>
          </cell>
          <cell r="C200">
            <v>-227.93</v>
          </cell>
          <cell r="H200">
            <v>-227.93</v>
          </cell>
          <cell r="J200">
            <v>-227.93</v>
          </cell>
        </row>
        <row r="201">
          <cell r="A201" t="str">
            <v>ZW_ASC_815</v>
          </cell>
          <cell r="B201" t="str">
            <v>WUTC ASC 815</v>
          </cell>
          <cell r="C201">
            <v>26807229.289999999</v>
          </cell>
          <cell r="H201">
            <v>26807229.289999999</v>
          </cell>
          <cell r="J201">
            <v>26807229.289999999</v>
          </cell>
        </row>
        <row r="202">
          <cell r="A202" t="str">
            <v>9421010</v>
          </cell>
          <cell r="B202" t="str">
            <v>Msc NonOp FAS 133 Gn</v>
          </cell>
          <cell r="C202">
            <v>2682169.7999999998</v>
          </cell>
          <cell r="H202">
            <v>2682169.7999999998</v>
          </cell>
          <cell r="J202">
            <v>2682169.7999999998</v>
          </cell>
        </row>
        <row r="203">
          <cell r="A203" t="str">
            <v>9426510</v>
          </cell>
          <cell r="B203" t="str">
            <v>FAS 133 Loss</v>
          </cell>
          <cell r="C203">
            <v>24125059.489999998</v>
          </cell>
          <cell r="H203">
            <v>24125059.489999998</v>
          </cell>
          <cell r="J203">
            <v>24125059.489999998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221965799.09</v>
          </cell>
          <cell r="D204">
            <v>99984971.629999995</v>
          </cell>
          <cell r="E204">
            <v>6014265.3300000001</v>
          </cell>
          <cell r="F204">
            <v>3885903.79</v>
          </cell>
          <cell r="G204">
            <v>2128361.54</v>
          </cell>
          <cell r="H204">
            <v>225851702.88</v>
          </cell>
          <cell r="I204">
            <v>102113333.17</v>
          </cell>
          <cell r="J204">
            <v>327965036.05000001</v>
          </cell>
        </row>
        <row r="205">
          <cell r="A205" t="str">
            <v>9408100</v>
          </cell>
          <cell r="B205" t="str">
            <v>Other Taxes-Utl Oper</v>
          </cell>
          <cell r="C205">
            <v>221965799.09</v>
          </cell>
          <cell r="D205">
            <v>99984971.629999995</v>
          </cell>
          <cell r="E205">
            <v>6014265.3300000001</v>
          </cell>
          <cell r="F205">
            <v>3885903.79</v>
          </cell>
          <cell r="G205">
            <v>2128361.54</v>
          </cell>
          <cell r="H205">
            <v>225851702.88</v>
          </cell>
          <cell r="I205">
            <v>102113333.17</v>
          </cell>
          <cell r="J205">
            <v>327965036.05000001</v>
          </cell>
        </row>
        <row r="206">
          <cell r="A206" t="str">
            <v>ZW_INCOME_TAXES</v>
          </cell>
          <cell r="B206" t="str">
            <v>WUTC Income Taxes</v>
          </cell>
          <cell r="C206">
            <v>46951000.799999997</v>
          </cell>
          <cell r="D206">
            <v>23884435.68</v>
          </cell>
          <cell r="H206">
            <v>46951000.799999997</v>
          </cell>
          <cell r="I206">
            <v>23884435.68</v>
          </cell>
          <cell r="J206">
            <v>70835436.480000004</v>
          </cell>
        </row>
        <row r="207">
          <cell r="A207" t="str">
            <v>9409110</v>
          </cell>
          <cell r="B207" t="str">
            <v>State Income Taxes</v>
          </cell>
          <cell r="C207">
            <v>383339.86</v>
          </cell>
          <cell r="H207">
            <v>383339.86</v>
          </cell>
          <cell r="J207">
            <v>383339.86</v>
          </cell>
        </row>
        <row r="208">
          <cell r="A208" t="str">
            <v>9409120</v>
          </cell>
          <cell r="B208" t="str">
            <v>Federal Income Taxes</v>
          </cell>
          <cell r="C208">
            <v>46567660.939999998</v>
          </cell>
          <cell r="D208">
            <v>23884435.68</v>
          </cell>
          <cell r="H208">
            <v>46567660.939999998</v>
          </cell>
          <cell r="I208">
            <v>23884435.68</v>
          </cell>
          <cell r="J208">
            <v>70452096.620000005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63821212.82</v>
          </cell>
          <cell r="D209">
            <v>12207438.460000001</v>
          </cell>
          <cell r="H209">
            <v>63821212.82</v>
          </cell>
          <cell r="I209">
            <v>12207438.460000001</v>
          </cell>
          <cell r="J209">
            <v>76028651.280000001</v>
          </cell>
        </row>
        <row r="210">
          <cell r="A210" t="str">
            <v>9410100</v>
          </cell>
          <cell r="B210" t="str">
            <v>Prov Def Taxes-Utl</v>
          </cell>
          <cell r="C210">
            <v>243099351.47</v>
          </cell>
          <cell r="D210">
            <v>79467745.569999993</v>
          </cell>
          <cell r="H210">
            <v>243099351.47</v>
          </cell>
          <cell r="I210">
            <v>79467745.569999993</v>
          </cell>
          <cell r="J210">
            <v>322567097.04000002</v>
          </cell>
        </row>
        <row r="211">
          <cell r="A211" t="str">
            <v>9411100</v>
          </cell>
          <cell r="B211" t="str">
            <v>Prov Def Tx-Cr Util</v>
          </cell>
          <cell r="C211">
            <v>-179278138.65000001</v>
          </cell>
          <cell r="D211">
            <v>-67260307.109999999</v>
          </cell>
          <cell r="H211">
            <v>-179278138.65000001</v>
          </cell>
          <cell r="I211">
            <v>-67260307.109999999</v>
          </cell>
          <cell r="J211">
            <v>-246538445.75999999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-10040399.26</v>
          </cell>
          <cell r="D212">
            <v>-16027515.970000001</v>
          </cell>
          <cell r="E212">
            <v>138111546.66999999</v>
          </cell>
          <cell r="F212">
            <v>91637011.359999999</v>
          </cell>
          <cell r="G212">
            <v>46474535.310000002</v>
          </cell>
          <cell r="H212">
            <v>81596612.099999994</v>
          </cell>
          <cell r="I212">
            <v>30447019.34</v>
          </cell>
          <cell r="J212">
            <v>112043631.44</v>
          </cell>
        </row>
        <row r="213">
          <cell r="A213" t="str">
            <v>ZW_OTHER_INCOME</v>
          </cell>
          <cell r="B213" t="str">
            <v>WUTC Other Income</v>
          </cell>
          <cell r="C213">
            <v>-14708765.939999999</v>
          </cell>
          <cell r="D213">
            <v>-9711824.1300000008</v>
          </cell>
          <cell r="E213">
            <v>-95887576.909999996</v>
          </cell>
          <cell r="F213">
            <v>-63621406.969999999</v>
          </cell>
          <cell r="G213">
            <v>-32266169.940000001</v>
          </cell>
          <cell r="H213">
            <v>-78330172.909999996</v>
          </cell>
          <cell r="I213">
            <v>-41977994.07</v>
          </cell>
          <cell r="J213">
            <v>-120308166.98</v>
          </cell>
        </row>
        <row r="214">
          <cell r="A214" t="str">
            <v>9408200</v>
          </cell>
          <cell r="B214" t="str">
            <v>Other Taxes-Oth Inc</v>
          </cell>
          <cell r="C214">
            <v>339598.31</v>
          </cell>
          <cell r="D214">
            <v>52.07</v>
          </cell>
          <cell r="E214">
            <v>6114.46</v>
          </cell>
          <cell r="F214">
            <v>4056.94</v>
          </cell>
          <cell r="G214">
            <v>2057.52</v>
          </cell>
          <cell r="H214">
            <v>343655.25</v>
          </cell>
          <cell r="I214">
            <v>2109.59</v>
          </cell>
          <cell r="J214">
            <v>345764.84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-59845198.979999997</v>
          </cell>
          <cell r="F215">
            <v>-39707289.520000003</v>
          </cell>
          <cell r="G215">
            <v>-20137909.460000001</v>
          </cell>
          <cell r="H215">
            <v>-39707289.520000003</v>
          </cell>
          <cell r="I215">
            <v>-20137909.460000001</v>
          </cell>
          <cell r="J215">
            <v>-59845198.979999997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-58849934.670000002</v>
          </cell>
          <cell r="F216">
            <v>-39046931.659999996</v>
          </cell>
          <cell r="G216">
            <v>-19803003.010000002</v>
          </cell>
          <cell r="H216">
            <v>-39046931.659999996</v>
          </cell>
          <cell r="I216">
            <v>-19803003.010000002</v>
          </cell>
          <cell r="J216">
            <v>-58849934.670000002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-1801623</v>
          </cell>
          <cell r="F217">
            <v>-1195376.8600000001</v>
          </cell>
          <cell r="G217">
            <v>-606246.14</v>
          </cell>
          <cell r="H217">
            <v>-1195376.8600000001</v>
          </cell>
          <cell r="I217">
            <v>-606246.14</v>
          </cell>
          <cell r="J217">
            <v>-1801623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-437608.65</v>
          </cell>
          <cell r="F218">
            <v>-290353.40000000002</v>
          </cell>
          <cell r="G218">
            <v>-147255.25</v>
          </cell>
          <cell r="H218">
            <v>-290353.40000000002</v>
          </cell>
          <cell r="I218">
            <v>-147255.25</v>
          </cell>
          <cell r="J218">
            <v>-437608.65</v>
          </cell>
        </row>
        <row r="219">
          <cell r="A219" t="str">
            <v>9416000</v>
          </cell>
          <cell r="B219" t="str">
            <v>Exp frm Merch &amp; Job</v>
          </cell>
          <cell r="C219">
            <v>2.19</v>
          </cell>
          <cell r="D219">
            <v>0</v>
          </cell>
          <cell r="E219">
            <v>171978.87</v>
          </cell>
          <cell r="F219">
            <v>114108.07</v>
          </cell>
          <cell r="G219">
            <v>57870.8</v>
          </cell>
          <cell r="H219">
            <v>114110.26</v>
          </cell>
          <cell r="I219">
            <v>57870.8</v>
          </cell>
          <cell r="J219">
            <v>171981.06</v>
          </cell>
        </row>
        <row r="220">
          <cell r="A220" t="str">
            <v>9416200</v>
          </cell>
          <cell r="B220" t="str">
            <v>Exp fr Merch &amp; Job-G</v>
          </cell>
          <cell r="D220">
            <v>9085.69</v>
          </cell>
          <cell r="I220">
            <v>9085.69</v>
          </cell>
          <cell r="J220">
            <v>9085.69</v>
          </cell>
        </row>
        <row r="221">
          <cell r="A221" t="str">
            <v>9417000</v>
          </cell>
          <cell r="B221" t="str">
            <v>Rev frm Nonutil Oper</v>
          </cell>
          <cell r="C221">
            <v>0</v>
          </cell>
          <cell r="D221">
            <v>0</v>
          </cell>
          <cell r="E221">
            <v>-25683599.25</v>
          </cell>
          <cell r="F221">
            <v>-17041068.09</v>
          </cell>
          <cell r="G221">
            <v>-8642531.1600000001</v>
          </cell>
          <cell r="H221">
            <v>-17041068.09</v>
          </cell>
          <cell r="I221">
            <v>-8642531.1600000001</v>
          </cell>
          <cell r="J221">
            <v>-25683599.25</v>
          </cell>
        </row>
        <row r="222">
          <cell r="A222" t="str">
            <v>9417100</v>
          </cell>
          <cell r="B222" t="str">
            <v>Exp frm Nonutil Oper</v>
          </cell>
          <cell r="C222">
            <v>0</v>
          </cell>
          <cell r="D222">
            <v>0</v>
          </cell>
          <cell r="E222">
            <v>31465040.969999999</v>
          </cell>
          <cell r="F222">
            <v>20877054.789999999</v>
          </cell>
          <cell r="G222">
            <v>10587986.18</v>
          </cell>
          <cell r="H222">
            <v>20877054.789999999</v>
          </cell>
          <cell r="I222">
            <v>10587986.18</v>
          </cell>
          <cell r="J222">
            <v>31465040.969999999</v>
          </cell>
        </row>
        <row r="223">
          <cell r="A223" t="str">
            <v>9418000</v>
          </cell>
          <cell r="B223" t="str">
            <v>Nonoper Rental Inc</v>
          </cell>
          <cell r="C223">
            <v>0</v>
          </cell>
          <cell r="D223">
            <v>0</v>
          </cell>
          <cell r="E223">
            <v>-2194.6</v>
          </cell>
          <cell r="F223">
            <v>-1456.11</v>
          </cell>
          <cell r="G223">
            <v>-738.49</v>
          </cell>
          <cell r="H223">
            <v>-1456.11</v>
          </cell>
          <cell r="I223">
            <v>-738.49</v>
          </cell>
          <cell r="J223">
            <v>-2194.6</v>
          </cell>
        </row>
        <row r="224">
          <cell r="A224" t="str">
            <v>9418100</v>
          </cell>
          <cell r="B224" t="str">
            <v>Equity in Earn Subs</v>
          </cell>
          <cell r="C224">
            <v>0</v>
          </cell>
          <cell r="D224">
            <v>0</v>
          </cell>
          <cell r="E224">
            <v>467097.66</v>
          </cell>
          <cell r="F224">
            <v>309919.28999999998</v>
          </cell>
          <cell r="G224">
            <v>157178.37</v>
          </cell>
          <cell r="H224">
            <v>309919.28999999998</v>
          </cell>
          <cell r="I224">
            <v>157178.37</v>
          </cell>
          <cell r="J224">
            <v>467097.66</v>
          </cell>
        </row>
        <row r="225">
          <cell r="A225" t="str">
            <v>9419000</v>
          </cell>
          <cell r="B225" t="str">
            <v>Inter &amp; Dividend Inc</v>
          </cell>
          <cell r="C225">
            <v>1269823.2</v>
          </cell>
          <cell r="D225">
            <v>379706.21</v>
          </cell>
          <cell r="E225">
            <v>-10815366.630000001</v>
          </cell>
          <cell r="F225">
            <v>-7175995.8799999999</v>
          </cell>
          <cell r="G225">
            <v>-3639370.75</v>
          </cell>
          <cell r="H225">
            <v>-5906172.6799999997</v>
          </cell>
          <cell r="I225">
            <v>-3259664.54</v>
          </cell>
          <cell r="J225">
            <v>-9165837.2200000007</v>
          </cell>
        </row>
        <row r="226">
          <cell r="A226" t="str">
            <v>9419100</v>
          </cell>
          <cell r="B226" t="str">
            <v>Allow for Oth FUDC</v>
          </cell>
          <cell r="C226">
            <v>-10820237.609999999</v>
          </cell>
          <cell r="D226">
            <v>-10140767.390000001</v>
          </cell>
          <cell r="E226">
            <v>-2261513.85</v>
          </cell>
          <cell r="F226">
            <v>-1500514.43</v>
          </cell>
          <cell r="G226">
            <v>-760999.42</v>
          </cell>
          <cell r="H226">
            <v>-12320752.039999999</v>
          </cell>
          <cell r="I226">
            <v>-10901766.810000001</v>
          </cell>
          <cell r="J226">
            <v>-23222518.850000001</v>
          </cell>
        </row>
        <row r="227">
          <cell r="A227" t="str">
            <v>9421020</v>
          </cell>
          <cell r="B227" t="str">
            <v>Misc NonOper Income</v>
          </cell>
          <cell r="C227">
            <v>-417271.89</v>
          </cell>
          <cell r="D227">
            <v>-3100</v>
          </cell>
          <cell r="E227">
            <v>-948.52</v>
          </cell>
          <cell r="F227">
            <v>-629.34</v>
          </cell>
          <cell r="G227">
            <v>-319.18</v>
          </cell>
          <cell r="H227">
            <v>-417901.23</v>
          </cell>
          <cell r="I227">
            <v>-3419.18</v>
          </cell>
          <cell r="J227">
            <v>-421320.41</v>
          </cell>
        </row>
        <row r="228">
          <cell r="A228" t="str">
            <v>9421100</v>
          </cell>
          <cell r="B228" t="str">
            <v>Gn on Dispos of Prop</v>
          </cell>
          <cell r="C228">
            <v>-34366.68</v>
          </cell>
          <cell r="H228">
            <v>-34366.68</v>
          </cell>
          <cell r="J228">
            <v>-34366.68</v>
          </cell>
        </row>
        <row r="229">
          <cell r="A229" t="str">
            <v>9421030</v>
          </cell>
          <cell r="B229" t="str">
            <v>Misc NonOp Inc-AFUDC</v>
          </cell>
          <cell r="C229">
            <v>-5049363.3899999997</v>
          </cell>
          <cell r="H229">
            <v>-5049363.3899999997</v>
          </cell>
          <cell r="J229">
            <v>-5049363.3899999997</v>
          </cell>
        </row>
        <row r="230">
          <cell r="A230" t="str">
            <v>9426100</v>
          </cell>
          <cell r="B230" t="str">
            <v>Donations</v>
          </cell>
          <cell r="C230">
            <v>3000</v>
          </cell>
          <cell r="D230">
            <v>0</v>
          </cell>
          <cell r="E230">
            <v>67428.789999999994</v>
          </cell>
          <cell r="F230">
            <v>44739.040000000001</v>
          </cell>
          <cell r="G230">
            <v>22689.75</v>
          </cell>
          <cell r="H230">
            <v>47739.040000000001</v>
          </cell>
          <cell r="I230">
            <v>22689.75</v>
          </cell>
          <cell r="J230">
            <v>70428.789999999994</v>
          </cell>
        </row>
        <row r="231">
          <cell r="A231" t="str">
            <v>9426200</v>
          </cell>
          <cell r="B231" t="str">
            <v>Life insurance</v>
          </cell>
          <cell r="C231">
            <v>0</v>
          </cell>
          <cell r="D231">
            <v>0</v>
          </cell>
          <cell r="E231">
            <v>-1729723.93</v>
          </cell>
          <cell r="F231">
            <v>-1147671.83</v>
          </cell>
          <cell r="G231">
            <v>-582052.1</v>
          </cell>
          <cell r="H231">
            <v>-1147671.83</v>
          </cell>
          <cell r="I231">
            <v>-582052.1</v>
          </cell>
          <cell r="J231">
            <v>-1729723.93</v>
          </cell>
        </row>
        <row r="232">
          <cell r="A232" t="str">
            <v>9426300</v>
          </cell>
          <cell r="B232" t="str">
            <v>Penalties</v>
          </cell>
          <cell r="C232">
            <v>0</v>
          </cell>
          <cell r="D232">
            <v>0</v>
          </cell>
          <cell r="E232">
            <v>-1312816.01</v>
          </cell>
          <cell r="F232">
            <v>-871053.42</v>
          </cell>
          <cell r="G232">
            <v>-441762.59</v>
          </cell>
          <cell r="H232">
            <v>-871053.42</v>
          </cell>
          <cell r="I232">
            <v>-441762.59</v>
          </cell>
          <cell r="J232">
            <v>-1312816.01</v>
          </cell>
        </row>
        <row r="233">
          <cell r="A233" t="str">
            <v>9426400</v>
          </cell>
          <cell r="B233" t="str">
            <v>Exp Civic Politi Act</v>
          </cell>
          <cell r="C233">
            <v>49.93</v>
          </cell>
          <cell r="D233">
            <v>43199.29</v>
          </cell>
          <cell r="E233">
            <v>7051478.0599999996</v>
          </cell>
          <cell r="F233">
            <v>4678655.9800000004</v>
          </cell>
          <cell r="G233">
            <v>2372822.08</v>
          </cell>
          <cell r="H233">
            <v>4678705.91</v>
          </cell>
          <cell r="I233">
            <v>2416021.37</v>
          </cell>
          <cell r="J233">
            <v>7094727.2800000003</v>
          </cell>
        </row>
        <row r="234">
          <cell r="A234" t="str">
            <v>9426520</v>
          </cell>
          <cell r="B234" t="str">
            <v>Other Deductions</v>
          </cell>
          <cell r="C234">
            <v>0</v>
          </cell>
          <cell r="D234">
            <v>0</v>
          </cell>
          <cell r="E234">
            <v>27623812.370000001</v>
          </cell>
          <cell r="F234">
            <v>18328399.460000001</v>
          </cell>
          <cell r="G234">
            <v>9295412.9100000001</v>
          </cell>
          <cell r="H234">
            <v>18328399.460000001</v>
          </cell>
          <cell r="I234">
            <v>9295412.9100000001</v>
          </cell>
          <cell r="J234">
            <v>27623812.370000001</v>
          </cell>
        </row>
        <row r="235">
          <cell r="A235" t="str">
            <v>ZW_INTEREST</v>
          </cell>
          <cell r="B235" t="str">
            <v>WUTC Interest</v>
          </cell>
          <cell r="C235">
            <v>4668366.68</v>
          </cell>
          <cell r="D235">
            <v>-6315691.8399999999</v>
          </cell>
          <cell r="E235">
            <v>233999123.58000001</v>
          </cell>
          <cell r="F235">
            <v>155258418.33000001</v>
          </cell>
          <cell r="G235">
            <v>78740705.25</v>
          </cell>
          <cell r="H235">
            <v>159926785.00999999</v>
          </cell>
          <cell r="I235">
            <v>72425013.409999996</v>
          </cell>
          <cell r="J235">
            <v>232351798.41999999</v>
          </cell>
        </row>
        <row r="236">
          <cell r="A236" t="str">
            <v>9427000</v>
          </cell>
          <cell r="B236" t="str">
            <v>Interest on LT Debt</v>
          </cell>
          <cell r="C236">
            <v>0</v>
          </cell>
          <cell r="D236">
            <v>0</v>
          </cell>
          <cell r="E236">
            <v>227184834</v>
          </cell>
          <cell r="F236">
            <v>150737137.31999999</v>
          </cell>
          <cell r="G236">
            <v>76447696.680000007</v>
          </cell>
          <cell r="H236">
            <v>150737137.31999999</v>
          </cell>
          <cell r="I236">
            <v>76447696.680000007</v>
          </cell>
          <cell r="J236">
            <v>227184834</v>
          </cell>
        </row>
        <row r="237">
          <cell r="A237" t="str">
            <v>9428000</v>
          </cell>
          <cell r="B237" t="str">
            <v>Amort Debt Disp&amp;Exp</v>
          </cell>
          <cell r="C237">
            <v>0</v>
          </cell>
          <cell r="D237">
            <v>0</v>
          </cell>
          <cell r="E237">
            <v>2481658.86</v>
          </cell>
          <cell r="F237">
            <v>1646580.69</v>
          </cell>
          <cell r="G237">
            <v>835078.17</v>
          </cell>
          <cell r="H237">
            <v>1646580.69</v>
          </cell>
          <cell r="I237">
            <v>835078.17</v>
          </cell>
          <cell r="J237">
            <v>2481658.86</v>
          </cell>
        </row>
        <row r="238">
          <cell r="A238" t="str">
            <v>9428100</v>
          </cell>
          <cell r="B238" t="str">
            <v>Amort Lss Reacq Debt</v>
          </cell>
          <cell r="C238">
            <v>6063.6</v>
          </cell>
          <cell r="D238">
            <v>3561.24</v>
          </cell>
          <cell r="E238">
            <v>2176668.96</v>
          </cell>
          <cell r="F238">
            <v>1444219.68</v>
          </cell>
          <cell r="G238">
            <v>732449.28000000003</v>
          </cell>
          <cell r="H238">
            <v>1450283.28</v>
          </cell>
          <cell r="I238">
            <v>736010.52</v>
          </cell>
          <cell r="J238">
            <v>2186293.7999999998</v>
          </cell>
        </row>
        <row r="239">
          <cell r="A239" t="str">
            <v>9431000</v>
          </cell>
          <cell r="B239" t="str">
            <v>Oth Interest Expense</v>
          </cell>
          <cell r="C239">
            <v>11538366.880000001</v>
          </cell>
          <cell r="D239">
            <v>185764.25</v>
          </cell>
          <cell r="E239">
            <v>3602197.45</v>
          </cell>
          <cell r="F239">
            <v>2390058.02</v>
          </cell>
          <cell r="G239">
            <v>1212139.43</v>
          </cell>
          <cell r="H239">
            <v>13928424.9</v>
          </cell>
          <cell r="I239">
            <v>1397903.68</v>
          </cell>
          <cell r="J239">
            <v>15326328.58</v>
          </cell>
        </row>
        <row r="240">
          <cell r="A240" t="str">
            <v>9432000</v>
          </cell>
          <cell r="B240" t="str">
            <v>Allow for Borr FUDC</v>
          </cell>
          <cell r="C240">
            <v>-6876063.7999999998</v>
          </cell>
          <cell r="D240">
            <v>-6505017.3300000001</v>
          </cell>
          <cell r="E240">
            <v>-1446235.69</v>
          </cell>
          <cell r="F240">
            <v>-959577.38</v>
          </cell>
          <cell r="G240">
            <v>-486658.31</v>
          </cell>
          <cell r="H240">
            <v>-7835641.1799999997</v>
          </cell>
          <cell r="I240">
            <v>-6991675.6399999997</v>
          </cell>
          <cell r="J240">
            <v>-14827316.82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>
        <row r="9">
          <cell r="E9">
            <v>0.58140000000000003</v>
          </cell>
          <cell r="F9">
            <v>0.41860000000000003</v>
          </cell>
        </row>
        <row r="12">
          <cell r="E12">
            <v>0.626</v>
          </cell>
          <cell r="F12">
            <v>0.374</v>
          </cell>
        </row>
        <row r="19">
          <cell r="E19">
            <v>0.5958</v>
          </cell>
          <cell r="F19">
            <v>0.4042</v>
          </cell>
        </row>
        <row r="35">
          <cell r="E35">
            <v>0.66249999999999998</v>
          </cell>
          <cell r="F35">
            <v>0.33750000000000002</v>
          </cell>
        </row>
        <row r="40">
          <cell r="E40">
            <v>0.70930000000000004</v>
          </cell>
          <cell r="F40">
            <v>0.29070000000000001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pane xSplit="1" ySplit="7" topLeftCell="B11" activePane="bottomRight" state="frozen"/>
      <selection activeCell="D74" sqref="D74"/>
      <selection pane="topRight" activeCell="D74" sqref="D74"/>
      <selection pane="bottomLeft" activeCell="D74" sqref="D74"/>
      <selection pane="bottomRight" activeCell="G44" sqref="G44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3" width="15.28515625" style="3" bestFit="1" customWidth="1"/>
    <col min="4" max="4" width="15" style="3" bestFit="1" customWidth="1"/>
    <col min="5" max="5" width="9.140625" style="3"/>
    <col min="6" max="6" width="15.28515625" style="185" bestFit="1" customWidth="1"/>
    <col min="7" max="7" width="15.28515625" style="3" bestFit="1" customWidth="1"/>
    <col min="8" max="8" width="15" style="3" bestFit="1" customWidth="1"/>
    <col min="9" max="16384" width="9.140625" style="3"/>
  </cols>
  <sheetData>
    <row r="1" spans="1:7" x14ac:dyDescent="0.25">
      <c r="A1" s="34" t="s">
        <v>335</v>
      </c>
      <c r="B1" s="33"/>
      <c r="C1" s="33"/>
      <c r="D1" s="33"/>
      <c r="E1" s="182"/>
    </row>
    <row r="2" spans="1:7" x14ac:dyDescent="0.25">
      <c r="A2" s="34" t="s">
        <v>334</v>
      </c>
      <c r="B2" s="33"/>
      <c r="C2" s="33"/>
      <c r="D2" s="33"/>
    </row>
    <row r="3" spans="1:7" x14ac:dyDescent="0.25">
      <c r="A3" s="34" t="s">
        <v>682</v>
      </c>
      <c r="B3" s="34"/>
      <c r="C3" s="34"/>
      <c r="D3" s="34"/>
    </row>
    <row r="4" spans="1:7" x14ac:dyDescent="0.25">
      <c r="A4" s="80" t="s">
        <v>683</v>
      </c>
      <c r="B4" s="33"/>
      <c r="C4" s="33"/>
      <c r="D4" s="33"/>
    </row>
    <row r="5" spans="1:7" x14ac:dyDescent="0.25">
      <c r="B5" s="73"/>
      <c r="C5" s="73"/>
      <c r="D5" s="73"/>
    </row>
    <row r="6" spans="1:7" x14ac:dyDescent="0.25">
      <c r="A6" s="74"/>
      <c r="B6" s="74"/>
      <c r="C6" s="74"/>
      <c r="D6" s="74"/>
    </row>
    <row r="7" spans="1:7" x14ac:dyDescent="0.25">
      <c r="A7" s="1"/>
      <c r="B7" s="32" t="s">
        <v>34</v>
      </c>
      <c r="C7" s="31" t="s">
        <v>33</v>
      </c>
      <c r="D7" s="30" t="s">
        <v>333</v>
      </c>
    </row>
    <row r="8" spans="1:7" x14ac:dyDescent="0.25">
      <c r="A8" s="28" t="s">
        <v>332</v>
      </c>
      <c r="B8" s="27"/>
      <c r="C8" s="27"/>
      <c r="D8" s="5"/>
    </row>
    <row r="9" spans="1:7" x14ac:dyDescent="0.25">
      <c r="A9" s="20" t="s">
        <v>31</v>
      </c>
      <c r="B9" s="22">
        <f>'Unallocated Detail (CBR)'!G18</f>
        <v>2108413255.02</v>
      </c>
      <c r="C9" s="22">
        <f>'Unallocated Detail (CBR)'!H18</f>
        <v>954648954.98999989</v>
      </c>
      <c r="D9" s="14">
        <f>SUM(B9:C9)</f>
        <v>3063062210.0099998</v>
      </c>
      <c r="F9" s="186"/>
      <c r="G9" s="184"/>
    </row>
    <row r="10" spans="1:7" x14ac:dyDescent="0.25">
      <c r="A10" s="20" t="s">
        <v>30</v>
      </c>
      <c r="B10" s="26">
        <f>'Unallocated Detail (CBR)'!G21</f>
        <v>349696.35</v>
      </c>
      <c r="C10" s="26">
        <f>'Unallocated Detail (CBR)'!H21</f>
        <v>0</v>
      </c>
      <c r="D10" s="5">
        <f>SUM(B10:C10)</f>
        <v>349696.35</v>
      </c>
    </row>
    <row r="11" spans="1:7" x14ac:dyDescent="0.25">
      <c r="A11" s="20" t="s">
        <v>29</v>
      </c>
      <c r="B11" s="26">
        <f>'Unallocated Detail (CBR)'!G25</f>
        <v>147733944.09999999</v>
      </c>
      <c r="C11" s="26">
        <f>'Unallocated Detail (CBR)'!H25</f>
        <v>0</v>
      </c>
      <c r="D11" s="5">
        <f>SUM(B11:C11)</f>
        <v>147733944.09999999</v>
      </c>
    </row>
    <row r="12" spans="1:7" x14ac:dyDescent="0.25">
      <c r="A12" s="20" t="s">
        <v>28</v>
      </c>
      <c r="B12" s="25">
        <f>'Unallocated Detail (CBR)'!G40</f>
        <v>102724678.86000001</v>
      </c>
      <c r="C12" s="24">
        <f>'Unallocated Detail (CBR)'!H40</f>
        <v>26264386.190000001</v>
      </c>
      <c r="D12" s="29">
        <f>SUM(B12:C12)</f>
        <v>128989065.05000001</v>
      </c>
    </row>
    <row r="13" spans="1:7" x14ac:dyDescent="0.25">
      <c r="A13" s="20" t="s">
        <v>27</v>
      </c>
      <c r="B13" s="15">
        <f>SUM(B9:B12)</f>
        <v>2359221574.3299999</v>
      </c>
      <c r="C13" s="15">
        <f>SUM(C9:C12)</f>
        <v>980913341.17999995</v>
      </c>
      <c r="D13" s="14">
        <f>SUM(D9:D12)</f>
        <v>3340134915.5099998</v>
      </c>
    </row>
    <row r="14" spans="1:7" x14ac:dyDescent="0.25">
      <c r="A14" s="28" t="s">
        <v>331</v>
      </c>
      <c r="B14" s="27"/>
      <c r="C14" s="27"/>
      <c r="D14" s="5"/>
    </row>
    <row r="15" spans="1:7" x14ac:dyDescent="0.25">
      <c r="A15" s="28" t="s">
        <v>330</v>
      </c>
      <c r="B15" s="27"/>
      <c r="C15" s="27"/>
      <c r="D15" s="5"/>
    </row>
    <row r="16" spans="1:7" x14ac:dyDescent="0.25">
      <c r="A16" s="28" t="s">
        <v>329</v>
      </c>
      <c r="B16" s="27"/>
      <c r="C16" s="27"/>
      <c r="D16" s="5"/>
    </row>
    <row r="17" spans="1:4" x14ac:dyDescent="0.25">
      <c r="A17" s="28" t="s">
        <v>328</v>
      </c>
      <c r="B17" s="27"/>
      <c r="C17" s="27"/>
      <c r="D17" s="5"/>
    </row>
    <row r="18" spans="1:4" x14ac:dyDescent="0.25">
      <c r="A18" s="20" t="s">
        <v>26</v>
      </c>
      <c r="B18" s="22">
        <f>'Unallocated Detail (CBR)'!G47</f>
        <v>199106695.59</v>
      </c>
      <c r="C18" s="22">
        <f>'Unallocated Detail (CBR)'!H47</f>
        <v>0</v>
      </c>
      <c r="D18" s="14">
        <f>B18+C18</f>
        <v>199106695.59</v>
      </c>
    </row>
    <row r="19" spans="1:4" x14ac:dyDescent="0.25">
      <c r="A19" s="20" t="s">
        <v>25</v>
      </c>
      <c r="B19" s="26">
        <f>'Unallocated Detail (CBR)'!G56</f>
        <v>547792785.23000002</v>
      </c>
      <c r="C19" s="26">
        <f>'Unallocated Detail (CBR)'!H56</f>
        <v>362871835.14000005</v>
      </c>
      <c r="D19" s="21">
        <f>B19+C19</f>
        <v>910664620.37000012</v>
      </c>
    </row>
    <row r="20" spans="1:4" x14ac:dyDescent="0.25">
      <c r="A20" s="20" t="s">
        <v>24</v>
      </c>
      <c r="B20" s="26">
        <f>'Unallocated Detail (CBR)'!G59</f>
        <v>123613131.13</v>
      </c>
      <c r="C20" s="26">
        <f>'Unallocated Detail (CBR)'!H59</f>
        <v>0</v>
      </c>
      <c r="D20" s="21">
        <f>B20+C20</f>
        <v>123613131.13</v>
      </c>
    </row>
    <row r="21" spans="1:4" x14ac:dyDescent="0.25">
      <c r="A21" s="20" t="s">
        <v>23</v>
      </c>
      <c r="B21" s="25">
        <f>'Unallocated Detail (CBR)'!G62</f>
        <v>-80293647.069999993</v>
      </c>
      <c r="C21" s="24">
        <f>'Unallocated Detail (CBR)'!H62</f>
        <v>0</v>
      </c>
      <c r="D21" s="23">
        <f>B21+C21</f>
        <v>-80293647.069999993</v>
      </c>
    </row>
    <row r="22" spans="1:4" x14ac:dyDescent="0.25">
      <c r="A22" s="20" t="s">
        <v>22</v>
      </c>
      <c r="B22" s="15">
        <f>SUM(B18:B21)</f>
        <v>790218964.88000011</v>
      </c>
      <c r="C22" s="15">
        <f>SUM(C18:C21)</f>
        <v>362871835.14000005</v>
      </c>
      <c r="D22" s="14">
        <f>SUM(D18:D21)</f>
        <v>1153090800.0200002</v>
      </c>
    </row>
    <row r="23" spans="1:4" x14ac:dyDescent="0.25">
      <c r="A23" s="16" t="s">
        <v>327</v>
      </c>
      <c r="B23" s="12"/>
      <c r="C23" s="12"/>
      <c r="D23" s="11"/>
    </row>
    <row r="24" spans="1:4" x14ac:dyDescent="0.25">
      <c r="A24" s="20" t="s">
        <v>21</v>
      </c>
      <c r="B24" s="22">
        <f>'Unallocated Detail (CBR)'!G138</f>
        <v>113661879.16999999</v>
      </c>
      <c r="C24" s="62">
        <f>'Unallocated Detail (CBR)'!H138</f>
        <v>6360508.2700000014</v>
      </c>
      <c r="D24" s="14">
        <f t="shared" ref="D24:D37" si="0">B24+C24</f>
        <v>120022387.43999998</v>
      </c>
    </row>
    <row r="25" spans="1:4" x14ac:dyDescent="0.25">
      <c r="A25" s="20" t="s">
        <v>20</v>
      </c>
      <c r="B25" s="19">
        <f>'Unallocated Detail (CBR)'!G168</f>
        <v>23845214.529999997</v>
      </c>
      <c r="C25" s="19">
        <f>'Unallocated Detail (CBR)'!H168</f>
        <v>0</v>
      </c>
      <c r="D25" s="21">
        <f t="shared" si="0"/>
        <v>23845214.529999997</v>
      </c>
    </row>
    <row r="26" spans="1:4" x14ac:dyDescent="0.25">
      <c r="A26" s="20" t="s">
        <v>19</v>
      </c>
      <c r="B26" s="19">
        <f>'Unallocated Detail (CBR)'!G206</f>
        <v>86597401.150000021</v>
      </c>
      <c r="C26" s="19">
        <f>'Unallocated Detail (CBR)'!H206</f>
        <v>57259641.000000007</v>
      </c>
      <c r="D26" s="21">
        <f t="shared" si="0"/>
        <v>143857042.15000004</v>
      </c>
    </row>
    <row r="27" spans="1:4" x14ac:dyDescent="0.25">
      <c r="A27" s="20" t="s">
        <v>18</v>
      </c>
      <c r="B27" s="19">
        <f>'Unallocated Detail (CBR)'!G213</f>
        <v>52344099.460000001</v>
      </c>
      <c r="C27" s="19">
        <f>'Unallocated Detail (CBR)'!H213</f>
        <v>28681541.290000003</v>
      </c>
      <c r="D27" s="21">
        <f t="shared" si="0"/>
        <v>81025640.75</v>
      </c>
    </row>
    <row r="28" spans="1:4" x14ac:dyDescent="0.25">
      <c r="A28" s="20" t="s">
        <v>17</v>
      </c>
      <c r="B28" s="19">
        <f>'Unallocated Detail (CBR)'!G222</f>
        <v>24661300.450000003</v>
      </c>
      <c r="C28" s="19">
        <f>'Unallocated Detail (CBR)'!H222</f>
        <v>7307589.8199999994</v>
      </c>
      <c r="D28" s="21">
        <f t="shared" si="0"/>
        <v>31968890.270000003</v>
      </c>
    </row>
    <row r="29" spans="1:4" x14ac:dyDescent="0.25">
      <c r="A29" s="20" t="s">
        <v>16</v>
      </c>
      <c r="B29" s="19">
        <f>'Unallocated Detail (CBR)'!G225</f>
        <v>82342000.519999996</v>
      </c>
      <c r="C29" s="19">
        <f>'Unallocated Detail (CBR)'!H225</f>
        <v>17243356.620000001</v>
      </c>
      <c r="D29" s="21">
        <f t="shared" si="0"/>
        <v>99585357.140000001</v>
      </c>
    </row>
    <row r="30" spans="1:4" x14ac:dyDescent="0.25">
      <c r="A30" s="20" t="s">
        <v>15</v>
      </c>
      <c r="B30" s="19">
        <f>'Unallocated Detail (CBR)'!G240</f>
        <v>132054202.63000003</v>
      </c>
      <c r="C30" s="19">
        <f>'Unallocated Detail (CBR)'!H240</f>
        <v>58940227.159999996</v>
      </c>
      <c r="D30" s="21">
        <f t="shared" si="0"/>
        <v>190994429.79000002</v>
      </c>
    </row>
    <row r="31" spans="1:4" x14ac:dyDescent="0.25">
      <c r="A31" s="20" t="s">
        <v>14</v>
      </c>
      <c r="B31" s="19">
        <f>'Unallocated Detail (CBR)'!G247</f>
        <v>363749690.18000001</v>
      </c>
      <c r="C31" s="19">
        <f>'Unallocated Detail (CBR)'!H247</f>
        <v>133374904.27999999</v>
      </c>
      <c r="D31" s="21">
        <f t="shared" si="0"/>
        <v>497124594.45999998</v>
      </c>
    </row>
    <row r="32" spans="1:4" x14ac:dyDescent="0.25">
      <c r="A32" s="20" t="s">
        <v>13</v>
      </c>
      <c r="B32" s="19">
        <f>'Unallocated Detail (CBR)'!G252</f>
        <v>102961755.67</v>
      </c>
      <c r="C32" s="19">
        <f>'Unallocated Detail (CBR)'!H252</f>
        <v>42952436.620000005</v>
      </c>
      <c r="D32" s="21">
        <f t="shared" si="0"/>
        <v>145914192.29000002</v>
      </c>
    </row>
    <row r="33" spans="1:4" x14ac:dyDescent="0.25">
      <c r="A33" s="20" t="s">
        <v>12</v>
      </c>
      <c r="B33" s="19">
        <f>'Unallocated Detail (CBR)'!G255</f>
        <v>30979762.640000001</v>
      </c>
      <c r="C33" s="19">
        <f>'Unallocated Detail (CBR)'!H255</f>
        <v>0</v>
      </c>
      <c r="D33" s="21">
        <f t="shared" si="0"/>
        <v>30979762.640000001</v>
      </c>
    </row>
    <row r="34" spans="1:4" x14ac:dyDescent="0.25">
      <c r="A34" s="13" t="s">
        <v>11</v>
      </c>
      <c r="B34" s="19">
        <f>'Unallocated Detail (CBR)'!G263</f>
        <v>-62471108.979999997</v>
      </c>
      <c r="C34" s="19">
        <f>'Unallocated Detail (CBR)'!H263</f>
        <v>-3762566.3199999989</v>
      </c>
      <c r="D34" s="18">
        <f t="shared" si="0"/>
        <v>-66233675.299999997</v>
      </c>
    </row>
    <row r="35" spans="1:4" x14ac:dyDescent="0.25">
      <c r="A35" s="13" t="s">
        <v>678</v>
      </c>
      <c r="B35" s="19">
        <f>'Unallocated Detail (CBR)'!G268</f>
        <v>225950249.87</v>
      </c>
      <c r="C35" s="19">
        <f>'Unallocated Detail (CBR)'!H268</f>
        <v>102014786.17999999</v>
      </c>
      <c r="D35" s="18">
        <f t="shared" si="0"/>
        <v>327965036.05000001</v>
      </c>
    </row>
    <row r="36" spans="1:4" x14ac:dyDescent="0.25">
      <c r="A36" s="13" t="s">
        <v>679</v>
      </c>
      <c r="B36" s="19">
        <f>'Unallocated Detail (CBR)'!G273</f>
        <v>46951000.799999997</v>
      </c>
      <c r="C36" s="19">
        <f>'Unallocated Detail (CBR)'!H273</f>
        <v>23884435.68</v>
      </c>
      <c r="D36" s="18">
        <f t="shared" si="0"/>
        <v>70835436.479999989</v>
      </c>
    </row>
    <row r="37" spans="1:4" x14ac:dyDescent="0.25">
      <c r="A37" s="44" t="s">
        <v>680</v>
      </c>
      <c r="B37" s="179">
        <f>'Unallocated Detail (CBR)'!G278</f>
        <v>63821212.819999993</v>
      </c>
      <c r="C37" s="179">
        <f>'Unallocated Detail (CBR)'!H278</f>
        <v>12207438.459999993</v>
      </c>
      <c r="D37" s="17">
        <f t="shared" si="0"/>
        <v>76028651.279999986</v>
      </c>
    </row>
    <row r="38" spans="1:4" x14ac:dyDescent="0.25">
      <c r="A38" s="16" t="s">
        <v>681</v>
      </c>
      <c r="B38" s="15">
        <f>SUM(B22:B37)</f>
        <v>2077667625.7900004</v>
      </c>
      <c r="C38" s="15">
        <f>SUM(C22:C37)</f>
        <v>849336134.19999993</v>
      </c>
      <c r="D38" s="14">
        <f>SUM(D22:D37)</f>
        <v>2927003759.9900002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281553948.53999949</v>
      </c>
      <c r="C40" s="9">
        <f>C13-C38</f>
        <v>131577206.98000002</v>
      </c>
      <c r="D40" s="8">
        <f>D13-D38</f>
        <v>413131155.5199995</v>
      </c>
    </row>
    <row r="41" spans="1:4" x14ac:dyDescent="0.25">
      <c r="A41" s="7"/>
      <c r="B41" s="6"/>
      <c r="C41" s="6"/>
      <c r="D41" s="5"/>
    </row>
    <row r="42" spans="1:4" x14ac:dyDescent="0.25">
      <c r="A42" s="77"/>
      <c r="B42" s="35"/>
      <c r="C42" s="35"/>
      <c r="D42" s="4"/>
    </row>
    <row r="43" spans="1:4" x14ac:dyDescent="0.25">
      <c r="B43" s="185"/>
      <c r="C43" s="185"/>
    </row>
    <row r="44" spans="1:4" x14ac:dyDescent="0.25">
      <c r="B44" s="185"/>
      <c r="C44" s="185"/>
    </row>
    <row r="45" spans="1:4" x14ac:dyDescent="0.25">
      <c r="B45" s="185"/>
      <c r="C45" s="185"/>
    </row>
    <row r="46" spans="1:4" x14ac:dyDescent="0.25">
      <c r="B46" s="185"/>
      <c r="C46" s="185"/>
    </row>
    <row r="47" spans="1:4" x14ac:dyDescent="0.25">
      <c r="B47" s="185"/>
      <c r="C47" s="185"/>
    </row>
    <row r="49" spans="2:3" x14ac:dyDescent="0.25">
      <c r="B49" s="184"/>
    </row>
    <row r="50" spans="2:3" x14ac:dyDescent="0.25">
      <c r="B50" s="185"/>
      <c r="C50" s="185"/>
    </row>
    <row r="52" spans="2:3" x14ac:dyDescent="0.25">
      <c r="B52" s="183"/>
      <c r="C52" s="18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D74" sqref="D74"/>
      <selection pane="topRight" activeCell="D74" sqref="D74"/>
      <selection pane="bottomLeft" activeCell="D74" sqref="D74"/>
      <selection pane="bottomRight" activeCell="D334" sqref="D334"/>
    </sheetView>
  </sheetViews>
  <sheetFormatPr defaultColWidth="9.140625" defaultRowHeight="15" outlineLevelCol="1" x14ac:dyDescent="0.25"/>
  <cols>
    <col min="1" max="1" width="58.140625" style="36" bestFit="1" customWidth="1"/>
    <col min="2" max="2" width="16.7109375" style="36" customWidth="1"/>
    <col min="3" max="3" width="13.140625" style="36" bestFit="1" customWidth="1"/>
    <col min="4" max="4" width="13.7109375" style="36" bestFit="1" customWidth="1"/>
    <col min="5" max="5" width="13.7109375" style="36" customWidth="1" outlineLevel="1"/>
    <col min="6" max="6" width="13.28515625" style="36" customWidth="1" outlineLevel="1"/>
    <col min="7" max="7" width="14.7109375" style="36" customWidth="1" outlineLevel="1"/>
    <col min="8" max="8" width="13.140625" style="36" bestFit="1" customWidth="1" outlineLevel="1"/>
    <col min="9" max="9" width="17.28515625" style="36" customWidth="1"/>
    <col min="10" max="10" width="33.5703125" style="68" bestFit="1" customWidth="1"/>
    <col min="11" max="11" width="15.7109375" style="36" bestFit="1" customWidth="1"/>
    <col min="12" max="12" width="14.5703125" style="36" customWidth="1"/>
    <col min="13" max="16384" width="9.140625" style="36"/>
  </cols>
  <sheetData>
    <row r="1" spans="1:12" x14ac:dyDescent="0.25">
      <c r="A1" s="60" t="s">
        <v>335</v>
      </c>
      <c r="B1" s="60"/>
      <c r="C1" s="60"/>
      <c r="D1" s="60"/>
      <c r="E1" s="60"/>
      <c r="F1" s="60"/>
      <c r="G1" s="60"/>
      <c r="H1" s="60"/>
      <c r="I1" s="60"/>
      <c r="J1" s="81"/>
    </row>
    <row r="2" spans="1:12" x14ac:dyDescent="0.25">
      <c r="A2" s="60" t="s">
        <v>344</v>
      </c>
      <c r="B2" s="60"/>
      <c r="C2" s="60"/>
      <c r="D2" s="60"/>
      <c r="E2" s="60"/>
      <c r="F2" s="60"/>
      <c r="G2" s="60"/>
      <c r="H2" s="60"/>
      <c r="I2" s="60"/>
      <c r="J2" s="81"/>
    </row>
    <row r="3" spans="1:12" x14ac:dyDescent="0.25">
      <c r="A3" s="82" t="str">
        <f>+'Allocated (CBR)'!A3</f>
        <v>FOR THE YEAR ENDED DECEMBER 31, 2020</v>
      </c>
      <c r="B3" s="60"/>
      <c r="C3" s="60"/>
      <c r="D3" s="60"/>
      <c r="E3" s="60"/>
      <c r="F3" s="60"/>
      <c r="G3" s="60"/>
      <c r="H3" s="60"/>
      <c r="I3" s="60"/>
      <c r="J3" s="81"/>
    </row>
    <row r="4" spans="1:12" x14ac:dyDescent="0.25">
      <c r="A4" s="72"/>
      <c r="B4" s="72"/>
      <c r="C4" s="72"/>
      <c r="D4" s="72"/>
      <c r="E4" s="72"/>
      <c r="F4" s="72"/>
      <c r="G4" s="72"/>
      <c r="H4" s="72"/>
      <c r="I4" s="72"/>
      <c r="J4" s="83"/>
    </row>
    <row r="5" spans="1:12" x14ac:dyDescent="0.25">
      <c r="A5" s="72"/>
      <c r="B5" s="72"/>
      <c r="C5" s="72"/>
      <c r="D5" s="72"/>
      <c r="E5" s="72"/>
      <c r="F5" s="72"/>
      <c r="G5" s="72"/>
      <c r="H5" s="72"/>
      <c r="I5" s="72"/>
      <c r="J5" s="65" t="s">
        <v>619</v>
      </c>
      <c r="K5" s="36" t="s">
        <v>667</v>
      </c>
      <c r="L5" s="36" t="s">
        <v>668</v>
      </c>
    </row>
    <row r="6" spans="1:12" x14ac:dyDescent="0.2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79" t="s">
        <v>700</v>
      </c>
      <c r="L6" s="79" t="s">
        <v>700</v>
      </c>
    </row>
    <row r="7" spans="1:12" x14ac:dyDescent="0.25">
      <c r="A7" s="84"/>
      <c r="B7" s="85"/>
      <c r="C7" s="85"/>
      <c r="D7" s="85"/>
      <c r="E7" s="85"/>
      <c r="F7" s="85"/>
      <c r="G7" s="85"/>
      <c r="H7" s="85"/>
      <c r="I7" s="85"/>
      <c r="J7" s="86">
        <v>0</v>
      </c>
    </row>
    <row r="8" spans="1:12" x14ac:dyDescent="0.25">
      <c r="A8" s="87"/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</row>
    <row r="9" spans="1:12" x14ac:dyDescent="0.25">
      <c r="A9" s="89"/>
      <c r="B9" s="89"/>
      <c r="C9" s="89"/>
      <c r="D9" s="89"/>
      <c r="E9" s="89"/>
      <c r="F9" s="89"/>
      <c r="G9" s="89"/>
      <c r="H9" s="89"/>
      <c r="I9" s="89"/>
    </row>
    <row r="10" spans="1:12" x14ac:dyDescent="0.25">
      <c r="A10" s="66" t="s">
        <v>36</v>
      </c>
      <c r="B10" s="90"/>
      <c r="C10" s="90"/>
      <c r="D10" s="90"/>
      <c r="E10" s="90"/>
      <c r="F10" s="90"/>
      <c r="G10" s="90"/>
      <c r="H10" s="90"/>
      <c r="I10" s="90"/>
    </row>
    <row r="11" spans="1:12" x14ac:dyDescent="0.25">
      <c r="A11" s="57" t="s">
        <v>37</v>
      </c>
      <c r="B11" s="91"/>
      <c r="C11" s="91"/>
      <c r="D11" s="91"/>
      <c r="E11" s="91"/>
      <c r="F11" s="91"/>
      <c r="G11" s="91"/>
      <c r="H11" s="91"/>
      <c r="I11" s="91"/>
    </row>
    <row r="12" spans="1:12" x14ac:dyDescent="0.25">
      <c r="A12" s="67" t="s">
        <v>38</v>
      </c>
      <c r="B12" s="92">
        <v>1186341620.4000001</v>
      </c>
      <c r="C12" s="92">
        <v>0</v>
      </c>
      <c r="D12" s="92">
        <v>0</v>
      </c>
      <c r="E12" s="92">
        <v>0</v>
      </c>
      <c r="F12" s="92">
        <v>0</v>
      </c>
      <c r="G12" s="92">
        <f>B12+E12</f>
        <v>1186341620.4000001</v>
      </c>
      <c r="H12" s="92">
        <f>C12+F12</f>
        <v>0</v>
      </c>
      <c r="I12" s="92">
        <f>SUM(G12:H12)</f>
        <v>1186341620.4000001</v>
      </c>
      <c r="J12" s="93" t="s">
        <v>403</v>
      </c>
    </row>
    <row r="13" spans="1:12" x14ac:dyDescent="0.25">
      <c r="A13" s="67" t="s">
        <v>39</v>
      </c>
      <c r="B13" s="58">
        <v>904567825.15999997</v>
      </c>
      <c r="C13" s="58">
        <v>0</v>
      </c>
      <c r="D13" s="58">
        <v>0</v>
      </c>
      <c r="E13" s="58">
        <v>0</v>
      </c>
      <c r="F13" s="58">
        <v>0</v>
      </c>
      <c r="G13" s="58">
        <f t="shared" ref="G13:H17" si="0">B13+E13</f>
        <v>904567825.15999997</v>
      </c>
      <c r="H13" s="58">
        <f t="shared" si="0"/>
        <v>0</v>
      </c>
      <c r="I13" s="58">
        <f t="shared" ref="I13:I17" si="1">SUM(G13:H13)</f>
        <v>904567825.15999997</v>
      </c>
      <c r="J13" s="93" t="s">
        <v>404</v>
      </c>
    </row>
    <row r="14" spans="1:12" x14ac:dyDescent="0.25">
      <c r="A14" s="67" t="s">
        <v>40</v>
      </c>
      <c r="B14" s="58">
        <v>17503809.460000001</v>
      </c>
      <c r="C14" s="58">
        <v>0</v>
      </c>
      <c r="D14" s="58">
        <v>0</v>
      </c>
      <c r="E14" s="58">
        <v>0</v>
      </c>
      <c r="F14" s="58">
        <v>0</v>
      </c>
      <c r="G14" s="58">
        <f t="shared" si="0"/>
        <v>17503809.460000001</v>
      </c>
      <c r="H14" s="58">
        <f t="shared" si="0"/>
        <v>0</v>
      </c>
      <c r="I14" s="58">
        <f t="shared" si="1"/>
        <v>17503809.460000001</v>
      </c>
      <c r="J14" s="93" t="s">
        <v>405</v>
      </c>
    </row>
    <row r="15" spans="1:12" x14ac:dyDescent="0.25">
      <c r="A15" s="67" t="s">
        <v>41</v>
      </c>
      <c r="B15" s="58">
        <v>0</v>
      </c>
      <c r="C15" s="58">
        <v>662502964.90999997</v>
      </c>
      <c r="D15" s="58">
        <v>0</v>
      </c>
      <c r="E15" s="58">
        <v>0</v>
      </c>
      <c r="F15" s="58">
        <v>0</v>
      </c>
      <c r="G15" s="58">
        <f t="shared" si="0"/>
        <v>0</v>
      </c>
      <c r="H15" s="58">
        <f t="shared" si="0"/>
        <v>662502964.90999997</v>
      </c>
      <c r="I15" s="58">
        <f t="shared" si="1"/>
        <v>662502964.90999997</v>
      </c>
      <c r="J15" s="93" t="s">
        <v>406</v>
      </c>
    </row>
    <row r="16" spans="1:12" x14ac:dyDescent="0.25">
      <c r="A16" s="67" t="s">
        <v>42</v>
      </c>
      <c r="B16" s="58">
        <v>0</v>
      </c>
      <c r="C16" s="58">
        <v>272590890.14999998</v>
      </c>
      <c r="D16" s="58">
        <v>0</v>
      </c>
      <c r="E16" s="58">
        <v>0</v>
      </c>
      <c r="F16" s="58">
        <v>0</v>
      </c>
      <c r="G16" s="58">
        <f t="shared" si="0"/>
        <v>0</v>
      </c>
      <c r="H16" s="58">
        <f t="shared" si="0"/>
        <v>272590890.14999998</v>
      </c>
      <c r="I16" s="58">
        <f t="shared" si="1"/>
        <v>272590890.14999998</v>
      </c>
      <c r="J16" s="93" t="s">
        <v>407</v>
      </c>
    </row>
    <row r="17" spans="1:11" x14ac:dyDescent="0.25">
      <c r="A17" s="67" t="s">
        <v>43</v>
      </c>
      <c r="B17" s="94">
        <v>0</v>
      </c>
      <c r="C17" s="94">
        <v>19555099.93</v>
      </c>
      <c r="D17" s="94">
        <v>0</v>
      </c>
      <c r="E17" s="94">
        <v>0</v>
      </c>
      <c r="F17" s="94">
        <v>0</v>
      </c>
      <c r="G17" s="94">
        <f t="shared" si="0"/>
        <v>0</v>
      </c>
      <c r="H17" s="94">
        <f t="shared" si="0"/>
        <v>19555099.93</v>
      </c>
      <c r="I17" s="94">
        <f t="shared" si="1"/>
        <v>19555099.93</v>
      </c>
      <c r="J17" s="93" t="s">
        <v>408</v>
      </c>
    </row>
    <row r="18" spans="1:11" x14ac:dyDescent="0.25">
      <c r="A18" s="67" t="s">
        <v>44</v>
      </c>
      <c r="B18" s="58">
        <f>SUM(B12:B17)</f>
        <v>2108413255.02</v>
      </c>
      <c r="C18" s="58">
        <f t="shared" ref="C18:I18" si="2">SUM(C12:C17)</f>
        <v>954648954.98999989</v>
      </c>
      <c r="D18" s="58">
        <f t="shared" si="2"/>
        <v>0</v>
      </c>
      <c r="E18" s="58">
        <f t="shared" si="2"/>
        <v>0</v>
      </c>
      <c r="F18" s="58">
        <f t="shared" si="2"/>
        <v>0</v>
      </c>
      <c r="G18" s="58">
        <f t="shared" si="2"/>
        <v>2108413255.02</v>
      </c>
      <c r="H18" s="58">
        <f t="shared" si="2"/>
        <v>954648954.98999989</v>
      </c>
      <c r="I18" s="58">
        <f t="shared" si="2"/>
        <v>3063062210.0099998</v>
      </c>
      <c r="J18" s="95" t="s">
        <v>402</v>
      </c>
    </row>
    <row r="19" spans="1:11" x14ac:dyDescent="0.25">
      <c r="A19" s="57" t="s">
        <v>45</v>
      </c>
      <c r="B19" s="91"/>
      <c r="C19" s="91"/>
      <c r="D19" s="91"/>
      <c r="E19" s="91"/>
      <c r="F19" s="91"/>
      <c r="G19" s="91"/>
      <c r="H19" s="91"/>
      <c r="I19" s="91"/>
      <c r="J19" s="57"/>
    </row>
    <row r="20" spans="1:11" x14ac:dyDescent="0.25">
      <c r="A20" s="67" t="s">
        <v>46</v>
      </c>
      <c r="B20" s="94">
        <v>349696.35</v>
      </c>
      <c r="C20" s="94">
        <v>0</v>
      </c>
      <c r="D20" s="94">
        <v>0</v>
      </c>
      <c r="E20" s="94">
        <v>0</v>
      </c>
      <c r="F20" s="94">
        <v>0</v>
      </c>
      <c r="G20" s="94">
        <f>B20+E20</f>
        <v>349696.35</v>
      </c>
      <c r="H20" s="94">
        <f>C20+F20</f>
        <v>0</v>
      </c>
      <c r="I20" s="94">
        <f>SUM(G20:H20)</f>
        <v>349696.35</v>
      </c>
      <c r="J20" s="93" t="s">
        <v>410</v>
      </c>
    </row>
    <row r="21" spans="1:11" x14ac:dyDescent="0.25">
      <c r="A21" s="67" t="s">
        <v>47</v>
      </c>
      <c r="B21" s="58">
        <f>SUM(B20)</f>
        <v>349696.35</v>
      </c>
      <c r="C21" s="58">
        <f t="shared" ref="C21:I21" si="3">SUM(C20)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349696.35</v>
      </c>
      <c r="H21" s="58">
        <f t="shared" si="3"/>
        <v>0</v>
      </c>
      <c r="I21" s="58">
        <f t="shared" si="3"/>
        <v>349696.35</v>
      </c>
      <c r="J21" s="95" t="s">
        <v>409</v>
      </c>
    </row>
    <row r="22" spans="1:11" x14ac:dyDescent="0.25">
      <c r="A22" s="57" t="s">
        <v>48</v>
      </c>
      <c r="B22" s="91"/>
      <c r="C22" s="91"/>
      <c r="D22" s="91"/>
      <c r="E22" s="91"/>
      <c r="F22" s="91"/>
      <c r="G22" s="91"/>
      <c r="H22" s="91"/>
      <c r="I22" s="91"/>
      <c r="J22" s="57"/>
    </row>
    <row r="23" spans="1:11" x14ac:dyDescent="0.25">
      <c r="A23" s="67" t="s">
        <v>49</v>
      </c>
      <c r="B23" s="58">
        <v>68198498.829999998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68198498.829999998</v>
      </c>
      <c r="H23" s="58">
        <f>C23+F23</f>
        <v>0</v>
      </c>
      <c r="I23" s="58">
        <f t="shared" ref="I23:I24" si="4">SUM(G23:H23)</f>
        <v>68198498.829999998</v>
      </c>
      <c r="J23" s="93" t="s">
        <v>412</v>
      </c>
      <c r="K23" s="96"/>
    </row>
    <row r="24" spans="1:11" x14ac:dyDescent="0.25">
      <c r="A24" s="67" t="s">
        <v>50</v>
      </c>
      <c r="B24" s="94">
        <v>79535445.269999996</v>
      </c>
      <c r="C24" s="94">
        <v>0</v>
      </c>
      <c r="D24" s="94">
        <v>0</v>
      </c>
      <c r="E24" s="94">
        <v>0</v>
      </c>
      <c r="F24" s="94">
        <v>0</v>
      </c>
      <c r="G24" s="94">
        <f>B24+E24</f>
        <v>79535445.269999996</v>
      </c>
      <c r="H24" s="94">
        <f>C24+F24</f>
        <v>0</v>
      </c>
      <c r="I24" s="94">
        <f t="shared" si="4"/>
        <v>79535445.269999996</v>
      </c>
      <c r="J24" s="93" t="s">
        <v>413</v>
      </c>
    </row>
    <row r="25" spans="1:11" x14ac:dyDescent="0.25">
      <c r="A25" s="67" t="s">
        <v>51</v>
      </c>
      <c r="B25" s="58">
        <f>SUM(B23:B24)</f>
        <v>147733944.09999999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147733944.09999999</v>
      </c>
      <c r="H25" s="58">
        <f t="shared" si="5"/>
        <v>0</v>
      </c>
      <c r="I25" s="58">
        <f t="shared" si="5"/>
        <v>147733944.09999999</v>
      </c>
      <c r="J25" s="95" t="s">
        <v>411</v>
      </c>
    </row>
    <row r="26" spans="1:11" x14ac:dyDescent="0.25">
      <c r="A26" s="57" t="s">
        <v>52</v>
      </c>
      <c r="B26" s="91"/>
      <c r="C26" s="91"/>
      <c r="D26" s="91"/>
      <c r="E26" s="91"/>
      <c r="F26" s="91"/>
      <c r="G26" s="91"/>
      <c r="H26" s="91"/>
      <c r="I26" s="91"/>
      <c r="J26" s="57"/>
    </row>
    <row r="27" spans="1:11" x14ac:dyDescent="0.25">
      <c r="A27" s="67" t="s">
        <v>53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9" si="6">SUM(G27:H27)</f>
        <v>0</v>
      </c>
      <c r="J27" s="93" t="s">
        <v>620</v>
      </c>
    </row>
    <row r="28" spans="1:11" x14ac:dyDescent="0.25">
      <c r="A28" s="67" t="s">
        <v>699</v>
      </c>
      <c r="B28" s="58">
        <v>8462661.9800000004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8462661.9800000004</v>
      </c>
      <c r="H28" s="58">
        <f>C28+F28</f>
        <v>0</v>
      </c>
      <c r="I28" s="58">
        <f t="shared" si="6"/>
        <v>8462661.9800000004</v>
      </c>
      <c r="J28" s="93" t="s">
        <v>621</v>
      </c>
    </row>
    <row r="29" spans="1:11" ht="13.9" customHeight="1" x14ac:dyDescent="0.25">
      <c r="A29" s="67" t="s">
        <v>54</v>
      </c>
      <c r="B29" s="58">
        <v>415404.86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9" si="7">B29+E29</f>
        <v>415404.86</v>
      </c>
      <c r="H29" s="58">
        <f t="shared" si="7"/>
        <v>0</v>
      </c>
      <c r="I29" s="58">
        <f t="shared" si="6"/>
        <v>415404.86</v>
      </c>
      <c r="J29" s="93" t="s">
        <v>415</v>
      </c>
    </row>
    <row r="30" spans="1:11" x14ac:dyDescent="0.25">
      <c r="A30" s="67" t="s">
        <v>55</v>
      </c>
      <c r="B30" s="58">
        <v>11508785.98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11508785.98</v>
      </c>
      <c r="H30" s="58">
        <f>C30+F30</f>
        <v>0</v>
      </c>
      <c r="I30" s="58">
        <f t="shared" si="6"/>
        <v>11508785.98</v>
      </c>
      <c r="J30" s="93" t="s">
        <v>416</v>
      </c>
    </row>
    <row r="31" spans="1:11" x14ac:dyDescent="0.25">
      <c r="A31" s="67" t="s">
        <v>56</v>
      </c>
      <c r="B31" s="58">
        <v>15832124.77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15832124.77</v>
      </c>
      <c r="H31" s="58">
        <f t="shared" si="7"/>
        <v>0</v>
      </c>
      <c r="I31" s="58">
        <f t="shared" si="6"/>
        <v>15832124.77</v>
      </c>
      <c r="J31" s="93" t="s">
        <v>417</v>
      </c>
    </row>
    <row r="32" spans="1:11" x14ac:dyDescent="0.25">
      <c r="A32" s="67" t="s">
        <v>397</v>
      </c>
      <c r="B32" s="58">
        <v>39536390.770000003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39536390.770000003</v>
      </c>
      <c r="H32" s="58">
        <f t="shared" si="7"/>
        <v>0</v>
      </c>
      <c r="I32" s="58">
        <f t="shared" si="6"/>
        <v>39536390.770000003</v>
      </c>
      <c r="J32" s="93" t="s">
        <v>419</v>
      </c>
    </row>
    <row r="33" spans="1:11" x14ac:dyDescent="0.25">
      <c r="A33" s="67" t="s">
        <v>398</v>
      </c>
      <c r="B33" s="58">
        <v>26969310.5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26969310.5</v>
      </c>
      <c r="H33" s="58">
        <f t="shared" si="7"/>
        <v>0</v>
      </c>
      <c r="I33" s="58">
        <f t="shared" si="6"/>
        <v>26969310.5</v>
      </c>
      <c r="J33" s="93" t="s">
        <v>418</v>
      </c>
    </row>
    <row r="34" spans="1:11" x14ac:dyDescent="0.25">
      <c r="A34" s="67" t="s">
        <v>57</v>
      </c>
      <c r="B34" s="58">
        <v>0</v>
      </c>
      <c r="C34" s="58">
        <v>169210.54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169210.54</v>
      </c>
      <c r="I34" s="58">
        <f t="shared" si="6"/>
        <v>169210.54</v>
      </c>
      <c r="J34" s="93" t="s">
        <v>420</v>
      </c>
    </row>
    <row r="35" spans="1:11" x14ac:dyDescent="0.25">
      <c r="A35" s="67" t="s">
        <v>58</v>
      </c>
      <c r="B35" s="58">
        <v>0</v>
      </c>
      <c r="C35" s="58">
        <v>2976829.88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2976829.88</v>
      </c>
      <c r="I35" s="58">
        <f t="shared" si="6"/>
        <v>2976829.88</v>
      </c>
      <c r="J35" s="93" t="s">
        <v>421</v>
      </c>
    </row>
    <row r="36" spans="1:11" x14ac:dyDescent="0.25">
      <c r="A36" s="67" t="s">
        <v>59</v>
      </c>
      <c r="B36" s="58">
        <v>0</v>
      </c>
      <c r="C36" s="58">
        <v>1555935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1555935</v>
      </c>
      <c r="I36" s="58">
        <f t="shared" si="6"/>
        <v>1555935</v>
      </c>
      <c r="J36" s="93" t="s">
        <v>422</v>
      </c>
    </row>
    <row r="37" spans="1:11" x14ac:dyDescent="0.25">
      <c r="A37" s="67" t="s">
        <v>60</v>
      </c>
      <c r="B37" s="58">
        <v>0</v>
      </c>
      <c r="C37" s="58">
        <v>4710101.7699999996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4710101.7699999996</v>
      </c>
      <c r="I37" s="58">
        <f t="shared" si="6"/>
        <v>4710101.7699999996</v>
      </c>
      <c r="J37" s="93" t="s">
        <v>423</v>
      </c>
    </row>
    <row r="38" spans="1:11" x14ac:dyDescent="0.25">
      <c r="A38" s="67" t="s">
        <v>61</v>
      </c>
      <c r="B38" s="58">
        <v>0</v>
      </c>
      <c r="C38" s="58">
        <v>11625687.560000001</v>
      </c>
      <c r="D38" s="58">
        <v>0</v>
      </c>
      <c r="E38" s="58">
        <v>0</v>
      </c>
      <c r="F38" s="58">
        <v>0</v>
      </c>
      <c r="G38" s="58">
        <f t="shared" si="7"/>
        <v>0</v>
      </c>
      <c r="H38" s="58">
        <f t="shared" si="7"/>
        <v>11625687.560000001</v>
      </c>
      <c r="I38" s="58">
        <f t="shared" si="6"/>
        <v>11625687.560000001</v>
      </c>
      <c r="J38" s="93" t="s">
        <v>424</v>
      </c>
    </row>
    <row r="39" spans="1:11" x14ac:dyDescent="0.25">
      <c r="A39" s="67" t="s">
        <v>670</v>
      </c>
      <c r="B39" s="94">
        <v>0</v>
      </c>
      <c r="C39" s="94">
        <v>5226621.4400000004</v>
      </c>
      <c r="D39" s="94">
        <v>0</v>
      </c>
      <c r="E39" s="94">
        <v>0</v>
      </c>
      <c r="F39" s="94">
        <v>0</v>
      </c>
      <c r="G39" s="94">
        <f t="shared" si="7"/>
        <v>0</v>
      </c>
      <c r="H39" s="94">
        <f t="shared" si="7"/>
        <v>5226621.4400000004</v>
      </c>
      <c r="I39" s="94">
        <f t="shared" si="6"/>
        <v>5226621.4400000004</v>
      </c>
      <c r="J39" s="93" t="s">
        <v>622</v>
      </c>
    </row>
    <row r="40" spans="1:11" x14ac:dyDescent="0.25">
      <c r="A40" s="67" t="s">
        <v>62</v>
      </c>
      <c r="B40" s="58">
        <f t="shared" ref="B40:I40" si="8">SUM(B27:B39)</f>
        <v>102724678.86000001</v>
      </c>
      <c r="C40" s="58">
        <f t="shared" si="8"/>
        <v>26264386.190000001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102724678.86000001</v>
      </c>
      <c r="H40" s="58">
        <f t="shared" si="8"/>
        <v>26264386.190000001</v>
      </c>
      <c r="I40" s="58">
        <f t="shared" si="8"/>
        <v>128989065.05000001</v>
      </c>
      <c r="J40" s="95" t="s">
        <v>414</v>
      </c>
    </row>
    <row r="41" spans="1:11" x14ac:dyDescent="0.25">
      <c r="A41" s="66" t="s">
        <v>63</v>
      </c>
      <c r="B41" s="97">
        <f t="shared" ref="B41:I41" si="9">B18+B21+B25+B40</f>
        <v>2359221574.3299999</v>
      </c>
      <c r="C41" s="97">
        <f t="shared" si="9"/>
        <v>980913341.17999995</v>
      </c>
      <c r="D41" s="97">
        <f t="shared" si="9"/>
        <v>0</v>
      </c>
      <c r="E41" s="97">
        <f t="shared" si="9"/>
        <v>0</v>
      </c>
      <c r="F41" s="97">
        <f t="shared" si="9"/>
        <v>0</v>
      </c>
      <c r="G41" s="97">
        <f t="shared" si="9"/>
        <v>2359221574.3299999</v>
      </c>
      <c r="H41" s="97">
        <f t="shared" si="9"/>
        <v>980913341.17999995</v>
      </c>
      <c r="I41" s="97">
        <f t="shared" si="9"/>
        <v>3340134915.5099998</v>
      </c>
      <c r="J41" s="95" t="s">
        <v>401</v>
      </c>
    </row>
    <row r="42" spans="1:11" x14ac:dyDescent="0.25">
      <c r="A42" s="89"/>
      <c r="B42" s="91"/>
      <c r="C42" s="91"/>
      <c r="D42" s="91"/>
      <c r="E42" s="91"/>
      <c r="F42" s="91"/>
      <c r="G42" s="91"/>
      <c r="H42" s="91"/>
      <c r="I42" s="91"/>
    </row>
    <row r="43" spans="1:11" x14ac:dyDescent="0.25">
      <c r="A43" s="66" t="s">
        <v>64</v>
      </c>
      <c r="B43" s="91"/>
      <c r="C43" s="91"/>
      <c r="D43" s="91"/>
      <c r="E43" s="91"/>
      <c r="F43" s="91"/>
      <c r="G43" s="91"/>
      <c r="H43" s="91"/>
      <c r="I43" s="91"/>
      <c r="J43" s="66"/>
    </row>
    <row r="44" spans="1:11" x14ac:dyDescent="0.25">
      <c r="A44" s="57" t="s">
        <v>65</v>
      </c>
      <c r="B44" s="91"/>
      <c r="C44" s="91"/>
      <c r="D44" s="91"/>
      <c r="E44" s="91"/>
      <c r="F44" s="91"/>
      <c r="G44" s="91"/>
      <c r="H44" s="91"/>
      <c r="I44" s="91"/>
    </row>
    <row r="45" spans="1:11" x14ac:dyDescent="0.25">
      <c r="A45" s="67" t="s">
        <v>66</v>
      </c>
      <c r="B45" s="58">
        <v>40960557.259999998</v>
      </c>
      <c r="C45" s="58">
        <v>0</v>
      </c>
      <c r="D45" s="58">
        <v>0</v>
      </c>
      <c r="E45" s="58">
        <v>0</v>
      </c>
      <c r="F45" s="58">
        <v>0</v>
      </c>
      <c r="G45" s="58">
        <f>B45+E45</f>
        <v>40960557.259999998</v>
      </c>
      <c r="H45" s="58">
        <f>C45+F45</f>
        <v>0</v>
      </c>
      <c r="I45" s="58">
        <f t="shared" ref="I45:I46" si="10">SUM(G45:H45)</f>
        <v>40960557.259999998</v>
      </c>
      <c r="J45" s="98" t="s">
        <v>427</v>
      </c>
    </row>
    <row r="46" spans="1:11" x14ac:dyDescent="0.25">
      <c r="A46" s="67" t="s">
        <v>67</v>
      </c>
      <c r="B46" s="94">
        <v>158146138.33000001</v>
      </c>
      <c r="C46" s="94">
        <v>0</v>
      </c>
      <c r="D46" s="94">
        <v>0</v>
      </c>
      <c r="E46" s="94">
        <v>0</v>
      </c>
      <c r="F46" s="94">
        <v>0</v>
      </c>
      <c r="G46" s="94">
        <f>B46+E46</f>
        <v>158146138.33000001</v>
      </c>
      <c r="H46" s="94">
        <f>C46+F46</f>
        <v>0</v>
      </c>
      <c r="I46" s="94">
        <f t="shared" si="10"/>
        <v>158146138.33000001</v>
      </c>
      <c r="J46" s="98" t="s">
        <v>428</v>
      </c>
      <c r="K46" s="2"/>
    </row>
    <row r="47" spans="1:11" x14ac:dyDescent="0.25">
      <c r="A47" s="67" t="s">
        <v>68</v>
      </c>
      <c r="B47" s="58">
        <f>SUM(B45:B46)</f>
        <v>199106695.59</v>
      </c>
      <c r="C47" s="58">
        <f t="shared" ref="C47:I47" si="11">SUM(C45:C46)</f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199106695.59</v>
      </c>
      <c r="H47" s="58">
        <f t="shared" si="11"/>
        <v>0</v>
      </c>
      <c r="I47" s="58">
        <f t="shared" si="11"/>
        <v>199106695.59</v>
      </c>
      <c r="J47" s="95" t="s">
        <v>426</v>
      </c>
    </row>
    <row r="48" spans="1:11" x14ac:dyDescent="0.25">
      <c r="A48" s="57" t="s">
        <v>69</v>
      </c>
      <c r="B48" s="91"/>
      <c r="C48" s="91"/>
      <c r="D48" s="91"/>
      <c r="E48" s="91"/>
      <c r="F48" s="91"/>
      <c r="G48" s="91"/>
      <c r="H48" s="91"/>
      <c r="I48" s="91"/>
    </row>
    <row r="49" spans="1:12" x14ac:dyDescent="0.25">
      <c r="A49" s="67" t="s">
        <v>70</v>
      </c>
      <c r="B49" s="58">
        <v>571217284.57000005</v>
      </c>
      <c r="C49" s="58">
        <v>0</v>
      </c>
      <c r="D49" s="58">
        <v>0</v>
      </c>
      <c r="E49" s="58">
        <v>0</v>
      </c>
      <c r="F49" s="58">
        <v>0</v>
      </c>
      <c r="G49" s="58">
        <f t="shared" ref="G49:H55" si="12">B49+E49</f>
        <v>571217284.57000005</v>
      </c>
      <c r="H49" s="58">
        <f t="shared" si="12"/>
        <v>0</v>
      </c>
      <c r="I49" s="58">
        <f t="shared" ref="I49:I55" si="13">SUM(G49:H49)</f>
        <v>571217284.57000005</v>
      </c>
      <c r="J49" s="98" t="s">
        <v>430</v>
      </c>
    </row>
    <row r="50" spans="1:12" x14ac:dyDescent="0.25">
      <c r="A50" s="67" t="s">
        <v>71</v>
      </c>
      <c r="B50" s="58">
        <v>-23424499.34</v>
      </c>
      <c r="C50" s="58">
        <v>0</v>
      </c>
      <c r="D50" s="58">
        <v>0</v>
      </c>
      <c r="E50" s="58">
        <v>0</v>
      </c>
      <c r="F50" s="58">
        <v>0</v>
      </c>
      <c r="G50" s="58">
        <f t="shared" si="12"/>
        <v>-23424499.34</v>
      </c>
      <c r="H50" s="58">
        <f t="shared" si="12"/>
        <v>0</v>
      </c>
      <c r="I50" s="58">
        <f t="shared" si="13"/>
        <v>-23424499.34</v>
      </c>
      <c r="J50" s="98" t="s">
        <v>431</v>
      </c>
    </row>
    <row r="51" spans="1:12" x14ac:dyDescent="0.25">
      <c r="A51" s="67" t="s">
        <v>72</v>
      </c>
      <c r="B51" s="58">
        <v>0</v>
      </c>
      <c r="C51" s="58">
        <v>311861556.91000003</v>
      </c>
      <c r="D51" s="58">
        <v>0</v>
      </c>
      <c r="E51" s="58">
        <v>0</v>
      </c>
      <c r="F51" s="58">
        <v>0</v>
      </c>
      <c r="G51" s="58">
        <f t="shared" si="12"/>
        <v>0</v>
      </c>
      <c r="H51" s="58">
        <f t="shared" si="12"/>
        <v>311861556.91000003</v>
      </c>
      <c r="I51" s="58">
        <f t="shared" si="13"/>
        <v>311861556.91000003</v>
      </c>
      <c r="J51" s="98" t="s">
        <v>432</v>
      </c>
    </row>
    <row r="52" spans="1:12" x14ac:dyDescent="0.25">
      <c r="A52" s="67" t="s">
        <v>73</v>
      </c>
      <c r="B52" s="58">
        <v>0</v>
      </c>
      <c r="C52" s="58">
        <v>303244</v>
      </c>
      <c r="D52" s="58">
        <v>0</v>
      </c>
      <c r="E52" s="58">
        <v>0</v>
      </c>
      <c r="F52" s="58">
        <v>0</v>
      </c>
      <c r="G52" s="58">
        <f t="shared" si="12"/>
        <v>0</v>
      </c>
      <c r="H52" s="58">
        <f t="shared" si="12"/>
        <v>303244</v>
      </c>
      <c r="I52" s="58">
        <f t="shared" si="13"/>
        <v>303244</v>
      </c>
      <c r="J52" s="98" t="s">
        <v>433</v>
      </c>
    </row>
    <row r="53" spans="1:12" x14ac:dyDescent="0.25">
      <c r="A53" s="67" t="s">
        <v>74</v>
      </c>
      <c r="B53" s="58">
        <v>0</v>
      </c>
      <c r="C53" s="58">
        <v>46455081.100000001</v>
      </c>
      <c r="D53" s="58">
        <v>0</v>
      </c>
      <c r="E53" s="58">
        <v>0</v>
      </c>
      <c r="F53" s="58">
        <v>0</v>
      </c>
      <c r="G53" s="58">
        <f t="shared" si="12"/>
        <v>0</v>
      </c>
      <c r="H53" s="58">
        <f t="shared" si="12"/>
        <v>46455081.100000001</v>
      </c>
      <c r="I53" s="58">
        <f t="shared" si="13"/>
        <v>46455081.100000001</v>
      </c>
      <c r="J53" s="98" t="s">
        <v>434</v>
      </c>
    </row>
    <row r="54" spans="1:12" x14ac:dyDescent="0.25">
      <c r="A54" s="67" t="s">
        <v>75</v>
      </c>
      <c r="B54" s="58">
        <v>0</v>
      </c>
      <c r="C54" s="58">
        <v>35556222.109999999</v>
      </c>
      <c r="D54" s="58">
        <v>0</v>
      </c>
      <c r="E54" s="58">
        <v>0</v>
      </c>
      <c r="F54" s="58">
        <v>0</v>
      </c>
      <c r="G54" s="58">
        <f t="shared" si="12"/>
        <v>0</v>
      </c>
      <c r="H54" s="58">
        <f t="shared" si="12"/>
        <v>35556222.109999999</v>
      </c>
      <c r="I54" s="58">
        <f t="shared" si="13"/>
        <v>35556222.109999999</v>
      </c>
      <c r="J54" s="98" t="s">
        <v>435</v>
      </c>
    </row>
    <row r="55" spans="1:12" x14ac:dyDescent="0.25">
      <c r="A55" s="67" t="s">
        <v>76</v>
      </c>
      <c r="B55" s="94">
        <v>0</v>
      </c>
      <c r="C55" s="94">
        <v>-31304268.98</v>
      </c>
      <c r="D55" s="94">
        <v>0</v>
      </c>
      <c r="E55" s="94">
        <v>0</v>
      </c>
      <c r="F55" s="94">
        <v>0</v>
      </c>
      <c r="G55" s="94">
        <f t="shared" si="12"/>
        <v>0</v>
      </c>
      <c r="H55" s="94">
        <f t="shared" si="12"/>
        <v>-31304268.98</v>
      </c>
      <c r="I55" s="94">
        <f t="shared" si="13"/>
        <v>-31304268.98</v>
      </c>
      <c r="J55" s="98" t="s">
        <v>436</v>
      </c>
      <c r="K55" s="99"/>
    </row>
    <row r="56" spans="1:12" x14ac:dyDescent="0.25">
      <c r="A56" s="67" t="s">
        <v>77</v>
      </c>
      <c r="B56" s="58">
        <f>SUM(B49:B55)</f>
        <v>547792785.23000002</v>
      </c>
      <c r="C56" s="58">
        <f t="shared" ref="C56:I56" si="14">SUM(C49:C55)</f>
        <v>362871835.14000005</v>
      </c>
      <c r="D56" s="58">
        <f t="shared" si="14"/>
        <v>0</v>
      </c>
      <c r="E56" s="58">
        <f t="shared" si="14"/>
        <v>0</v>
      </c>
      <c r="F56" s="58">
        <f t="shared" si="14"/>
        <v>0</v>
      </c>
      <c r="G56" s="58">
        <f>SUM(G49:G55)</f>
        <v>547792785.23000002</v>
      </c>
      <c r="H56" s="58">
        <f t="shared" si="14"/>
        <v>362871835.14000005</v>
      </c>
      <c r="I56" s="58">
        <f t="shared" si="14"/>
        <v>910664620.37000012</v>
      </c>
      <c r="J56" s="95" t="s">
        <v>429</v>
      </c>
      <c r="K56" s="99"/>
    </row>
    <row r="57" spans="1:12" x14ac:dyDescent="0.25">
      <c r="A57" s="57" t="s">
        <v>78</v>
      </c>
      <c r="B57" s="91"/>
      <c r="C57" s="91"/>
      <c r="D57" s="91"/>
      <c r="E57" s="91"/>
      <c r="F57" s="91"/>
      <c r="G57" s="91"/>
      <c r="H57" s="91"/>
      <c r="I57" s="91"/>
      <c r="J57" s="57"/>
    </row>
    <row r="58" spans="1:12" x14ac:dyDescent="0.25">
      <c r="A58" s="67" t="s">
        <v>79</v>
      </c>
      <c r="B58" s="94">
        <v>123613131.13</v>
      </c>
      <c r="C58" s="94">
        <v>0</v>
      </c>
      <c r="D58" s="94">
        <v>0</v>
      </c>
      <c r="E58" s="94">
        <v>0</v>
      </c>
      <c r="F58" s="94">
        <v>0</v>
      </c>
      <c r="G58" s="94">
        <f>B58+E58</f>
        <v>123613131.13</v>
      </c>
      <c r="H58" s="94">
        <f>C58+F58</f>
        <v>0</v>
      </c>
      <c r="I58" s="94">
        <f t="shared" ref="I58" si="15">SUM(G58:H58)</f>
        <v>123613131.13</v>
      </c>
      <c r="J58" s="98" t="s">
        <v>438</v>
      </c>
    </row>
    <row r="59" spans="1:12" x14ac:dyDescent="0.25">
      <c r="A59" s="67" t="s">
        <v>80</v>
      </c>
      <c r="B59" s="58">
        <f>SUM(B58)</f>
        <v>123613131.13</v>
      </c>
      <c r="C59" s="58">
        <f t="shared" ref="C59:I59" si="16">SUM(C58)</f>
        <v>0</v>
      </c>
      <c r="D59" s="58">
        <f t="shared" si="16"/>
        <v>0</v>
      </c>
      <c r="E59" s="58">
        <f t="shared" si="16"/>
        <v>0</v>
      </c>
      <c r="F59" s="58">
        <f t="shared" si="16"/>
        <v>0</v>
      </c>
      <c r="G59" s="58">
        <f t="shared" si="16"/>
        <v>123613131.13</v>
      </c>
      <c r="H59" s="58">
        <f t="shared" si="16"/>
        <v>0</v>
      </c>
      <c r="I59" s="58">
        <f t="shared" si="16"/>
        <v>123613131.13</v>
      </c>
      <c r="J59" s="95" t="s">
        <v>437</v>
      </c>
    </row>
    <row r="60" spans="1:12" x14ac:dyDescent="0.25">
      <c r="A60" s="57" t="s">
        <v>81</v>
      </c>
      <c r="B60" s="91"/>
      <c r="C60" s="91"/>
      <c r="D60" s="91"/>
      <c r="E60" s="91"/>
      <c r="F60" s="91"/>
      <c r="G60" s="91"/>
      <c r="H60" s="91"/>
      <c r="I60" s="91"/>
      <c r="J60" s="57"/>
    </row>
    <row r="61" spans="1:12" x14ac:dyDescent="0.25">
      <c r="A61" s="67" t="s">
        <v>82</v>
      </c>
      <c r="B61" s="94">
        <v>-80293647.069999993</v>
      </c>
      <c r="C61" s="94">
        <v>0</v>
      </c>
      <c r="D61" s="94">
        <v>0</v>
      </c>
      <c r="E61" s="94">
        <v>0</v>
      </c>
      <c r="F61" s="94">
        <v>0</v>
      </c>
      <c r="G61" s="94">
        <f>B61+E61</f>
        <v>-80293647.069999993</v>
      </c>
      <c r="H61" s="94">
        <f>C61+F61</f>
        <v>0</v>
      </c>
      <c r="I61" s="94">
        <f t="shared" ref="I61" si="17">SUM(G61:H61)</f>
        <v>-80293647.069999993</v>
      </c>
      <c r="J61" s="98" t="s">
        <v>440</v>
      </c>
    </row>
    <row r="62" spans="1:12" x14ac:dyDescent="0.25">
      <c r="A62" s="67" t="s">
        <v>83</v>
      </c>
      <c r="B62" s="58">
        <f>SUM(B61)</f>
        <v>-80293647.069999993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-80293647.069999993</v>
      </c>
      <c r="H62" s="58">
        <f t="shared" si="18"/>
        <v>0</v>
      </c>
      <c r="I62" s="58">
        <f t="shared" si="18"/>
        <v>-80293647.069999993</v>
      </c>
      <c r="J62" s="95" t="s">
        <v>439</v>
      </c>
    </row>
    <row r="63" spans="1:12" x14ac:dyDescent="0.25">
      <c r="A63" s="66" t="s">
        <v>84</v>
      </c>
      <c r="B63" s="100">
        <f>B47+B56+B59+B62</f>
        <v>790218964.88000011</v>
      </c>
      <c r="C63" s="100">
        <f t="shared" ref="C63:I63" si="19">C47+C56+C59+C62</f>
        <v>362871835.14000005</v>
      </c>
      <c r="D63" s="100">
        <f t="shared" si="19"/>
        <v>0</v>
      </c>
      <c r="E63" s="76">
        <f t="shared" si="19"/>
        <v>0</v>
      </c>
      <c r="F63" s="76">
        <f t="shared" si="19"/>
        <v>0</v>
      </c>
      <c r="G63" s="100">
        <f t="shared" si="19"/>
        <v>790218964.88000011</v>
      </c>
      <c r="H63" s="100">
        <f t="shared" si="19"/>
        <v>362871835.14000005</v>
      </c>
      <c r="I63" s="100">
        <f t="shared" si="19"/>
        <v>1153090800.0200002</v>
      </c>
      <c r="J63" s="95" t="s">
        <v>425</v>
      </c>
      <c r="L63" s="99"/>
    </row>
    <row r="64" spans="1:12" x14ac:dyDescent="0.25">
      <c r="A64" s="89"/>
      <c r="B64" s="94"/>
      <c r="C64" s="94"/>
      <c r="D64" s="94"/>
      <c r="E64" s="94"/>
      <c r="F64" s="94"/>
      <c r="G64" s="94"/>
      <c r="H64" s="94"/>
      <c r="I64" s="94"/>
      <c r="J64" s="66"/>
    </row>
    <row r="65" spans="1:10" ht="15.75" thickBot="1" x14ac:dyDescent="0.3">
      <c r="A65" s="66" t="s">
        <v>85</v>
      </c>
      <c r="B65" s="101">
        <f>B41-B63</f>
        <v>1569002609.4499998</v>
      </c>
      <c r="C65" s="101">
        <f t="shared" ref="C65:I65" si="20">C41-C63</f>
        <v>618041506.03999996</v>
      </c>
      <c r="D65" s="101">
        <f t="shared" si="20"/>
        <v>0</v>
      </c>
      <c r="E65" s="101">
        <f t="shared" si="20"/>
        <v>0</v>
      </c>
      <c r="F65" s="101">
        <f t="shared" si="20"/>
        <v>0</v>
      </c>
      <c r="G65" s="101">
        <f t="shared" si="20"/>
        <v>1569002609.4499998</v>
      </c>
      <c r="H65" s="101">
        <f t="shared" si="20"/>
        <v>618041506.03999996</v>
      </c>
      <c r="I65" s="101">
        <f t="shared" si="20"/>
        <v>2187044115.4899998</v>
      </c>
      <c r="J65" s="67"/>
    </row>
    <row r="66" spans="1:10" ht="15.75" thickTop="1" x14ac:dyDescent="0.25">
      <c r="A66" s="89"/>
      <c r="B66" s="91"/>
      <c r="C66" s="91"/>
      <c r="D66" s="91"/>
      <c r="E66" s="91"/>
      <c r="F66" s="91"/>
      <c r="G66" s="91"/>
      <c r="H66" s="91"/>
      <c r="I66" s="91"/>
      <c r="J66" s="66"/>
    </row>
    <row r="67" spans="1:10" x14ac:dyDescent="0.25">
      <c r="A67" s="66" t="s">
        <v>86</v>
      </c>
      <c r="B67" s="91"/>
      <c r="C67" s="91"/>
      <c r="D67" s="91"/>
      <c r="E67" s="91"/>
      <c r="F67" s="91"/>
      <c r="G67" s="91"/>
      <c r="H67" s="91"/>
      <c r="I67" s="91"/>
      <c r="J67" s="67"/>
    </row>
    <row r="68" spans="1:10" x14ac:dyDescent="0.25">
      <c r="A68" s="67" t="s">
        <v>87</v>
      </c>
      <c r="B68" s="91"/>
      <c r="C68" s="91"/>
      <c r="D68" s="91"/>
      <c r="E68" s="91"/>
      <c r="F68" s="91"/>
      <c r="G68" s="91"/>
      <c r="H68" s="91"/>
      <c r="I68" s="91"/>
      <c r="J68" s="57"/>
    </row>
    <row r="69" spans="1:10" x14ac:dyDescent="0.25">
      <c r="A69" s="57" t="s">
        <v>88</v>
      </c>
      <c r="B69" s="91"/>
      <c r="C69" s="91"/>
      <c r="D69" s="91"/>
      <c r="E69" s="91"/>
      <c r="F69" s="91"/>
      <c r="G69" s="91"/>
      <c r="H69" s="91"/>
      <c r="I69" s="91"/>
    </row>
    <row r="70" spans="1:10" x14ac:dyDescent="0.25">
      <c r="A70" s="67" t="s">
        <v>89</v>
      </c>
      <c r="B70" s="58">
        <v>1418218.62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4" si="21">B70+E70</f>
        <v>1418218.62</v>
      </c>
      <c r="H70" s="58">
        <f t="shared" si="21"/>
        <v>0</v>
      </c>
      <c r="I70" s="58">
        <f t="shared" ref="I70:I134" si="22">SUM(G70:H70)</f>
        <v>1418218.62</v>
      </c>
      <c r="J70" s="98" t="s">
        <v>443</v>
      </c>
    </row>
    <row r="71" spans="1:10" x14ac:dyDescent="0.25">
      <c r="A71" s="67" t="s">
        <v>90</v>
      </c>
      <c r="B71" s="58">
        <v>7208774.0499999998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7208774.0499999998</v>
      </c>
      <c r="H71" s="58">
        <f t="shared" si="21"/>
        <v>0</v>
      </c>
      <c r="I71" s="58">
        <f t="shared" si="22"/>
        <v>7208774.0499999998</v>
      </c>
      <c r="J71" s="98" t="s">
        <v>444</v>
      </c>
    </row>
    <row r="72" spans="1:10" x14ac:dyDescent="0.25">
      <c r="A72" s="67" t="s">
        <v>91</v>
      </c>
      <c r="B72" s="58">
        <v>1718347.7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1718347.7</v>
      </c>
      <c r="H72" s="58">
        <f t="shared" si="21"/>
        <v>0</v>
      </c>
      <c r="I72" s="58">
        <f t="shared" si="22"/>
        <v>1718347.7</v>
      </c>
      <c r="J72" s="98" t="s">
        <v>445</v>
      </c>
    </row>
    <row r="73" spans="1:10" x14ac:dyDescent="0.25">
      <c r="A73" s="67" t="s">
        <v>92</v>
      </c>
      <c r="B73" s="58">
        <v>12144628.939999999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12144628.939999999</v>
      </c>
      <c r="H73" s="58">
        <f t="shared" si="21"/>
        <v>0</v>
      </c>
      <c r="I73" s="58">
        <f t="shared" si="22"/>
        <v>12144628.939999999</v>
      </c>
      <c r="J73" s="98" t="s">
        <v>446</v>
      </c>
    </row>
    <row r="74" spans="1:10" x14ac:dyDescent="0.25">
      <c r="A74" s="67" t="s">
        <v>93</v>
      </c>
      <c r="B74" s="58">
        <v>67.040000000000006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67.040000000000006</v>
      </c>
      <c r="H74" s="58">
        <f t="shared" si="21"/>
        <v>0</v>
      </c>
      <c r="I74" s="58">
        <f t="shared" si="22"/>
        <v>67.040000000000006</v>
      </c>
      <c r="J74" s="98" t="s">
        <v>447</v>
      </c>
    </row>
    <row r="75" spans="1:10" x14ac:dyDescent="0.25">
      <c r="A75" s="67" t="s">
        <v>94</v>
      </c>
      <c r="B75" s="58">
        <v>1452883.3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1452883.3</v>
      </c>
      <c r="H75" s="58">
        <f t="shared" si="21"/>
        <v>0</v>
      </c>
      <c r="I75" s="58">
        <f t="shared" si="22"/>
        <v>1452883.3</v>
      </c>
      <c r="J75" s="98" t="s">
        <v>448</v>
      </c>
    </row>
    <row r="76" spans="1:10" x14ac:dyDescent="0.25">
      <c r="A76" s="67" t="s">
        <v>95</v>
      </c>
      <c r="B76" s="58">
        <v>1446086.13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1446086.13</v>
      </c>
      <c r="H76" s="58">
        <f t="shared" si="21"/>
        <v>0</v>
      </c>
      <c r="I76" s="58">
        <f t="shared" si="22"/>
        <v>1446086.13</v>
      </c>
      <c r="J76" s="98" t="s">
        <v>449</v>
      </c>
    </row>
    <row r="77" spans="1:10" x14ac:dyDescent="0.25">
      <c r="A77" s="67" t="s">
        <v>96</v>
      </c>
      <c r="B77" s="58">
        <v>10215748.9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10215748.9</v>
      </c>
      <c r="H77" s="58">
        <f t="shared" si="21"/>
        <v>0</v>
      </c>
      <c r="I77" s="58">
        <f t="shared" si="22"/>
        <v>10215748.9</v>
      </c>
      <c r="J77" s="98" t="s">
        <v>450</v>
      </c>
    </row>
    <row r="78" spans="1:10" x14ac:dyDescent="0.25">
      <c r="A78" s="67" t="s">
        <v>97</v>
      </c>
      <c r="B78" s="58">
        <v>4853142.5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4853142.5</v>
      </c>
      <c r="H78" s="58">
        <f t="shared" si="21"/>
        <v>0</v>
      </c>
      <c r="I78" s="58">
        <f t="shared" si="22"/>
        <v>4853142.5</v>
      </c>
      <c r="J78" s="98" t="s">
        <v>451</v>
      </c>
    </row>
    <row r="79" spans="1:10" x14ac:dyDescent="0.25">
      <c r="A79" s="67" t="s">
        <v>98</v>
      </c>
      <c r="B79" s="58">
        <v>2194509.73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2194509.73</v>
      </c>
      <c r="H79" s="58">
        <f t="shared" si="21"/>
        <v>0</v>
      </c>
      <c r="I79" s="58">
        <f t="shared" si="22"/>
        <v>2194509.73</v>
      </c>
      <c r="J79" s="98" t="s">
        <v>452</v>
      </c>
    </row>
    <row r="80" spans="1:10" x14ac:dyDescent="0.25">
      <c r="A80" s="67" t="s">
        <v>99</v>
      </c>
      <c r="B80" s="58">
        <v>1905737.22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1905737.22</v>
      </c>
      <c r="H80" s="58">
        <f t="shared" si="21"/>
        <v>0</v>
      </c>
      <c r="I80" s="58">
        <f t="shared" si="22"/>
        <v>1905737.22</v>
      </c>
      <c r="J80" s="98" t="s">
        <v>453</v>
      </c>
    </row>
    <row r="81" spans="1:10" x14ac:dyDescent="0.25">
      <c r="A81" s="67" t="s">
        <v>100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98" t="s">
        <v>623</v>
      </c>
    </row>
    <row r="82" spans="1:10" x14ac:dyDescent="0.25">
      <c r="A82" s="67" t="s">
        <v>101</v>
      </c>
      <c r="B82" s="58">
        <v>3155092.61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3155092.61</v>
      </c>
      <c r="H82" s="58">
        <f t="shared" si="21"/>
        <v>0</v>
      </c>
      <c r="I82" s="58">
        <f t="shared" si="22"/>
        <v>3155092.61</v>
      </c>
      <c r="J82" s="98" t="s">
        <v>454</v>
      </c>
    </row>
    <row r="83" spans="1:10" x14ac:dyDescent="0.25">
      <c r="A83" s="67" t="s">
        <v>102</v>
      </c>
      <c r="B83" s="58">
        <v>327661.64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327661.64</v>
      </c>
      <c r="H83" s="58">
        <f t="shared" si="21"/>
        <v>0</v>
      </c>
      <c r="I83" s="58">
        <f t="shared" si="22"/>
        <v>327661.64</v>
      </c>
      <c r="J83" s="98" t="s">
        <v>455</v>
      </c>
    </row>
    <row r="84" spans="1:10" x14ac:dyDescent="0.25">
      <c r="A84" s="67" t="s">
        <v>103</v>
      </c>
      <c r="B84" s="58">
        <v>2454258.89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2454258.89</v>
      </c>
      <c r="H84" s="58">
        <f t="shared" si="21"/>
        <v>0</v>
      </c>
      <c r="I84" s="58">
        <f t="shared" si="22"/>
        <v>2454258.89</v>
      </c>
      <c r="J84" s="98" t="s">
        <v>456</v>
      </c>
    </row>
    <row r="85" spans="1:10" x14ac:dyDescent="0.25">
      <c r="A85" s="67" t="s">
        <v>104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98" t="s">
        <v>624</v>
      </c>
    </row>
    <row r="86" spans="1:10" x14ac:dyDescent="0.25">
      <c r="A86" s="67" t="s">
        <v>105</v>
      </c>
      <c r="B86" s="58">
        <v>174110.8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174110.8</v>
      </c>
      <c r="H86" s="58">
        <f t="shared" si="21"/>
        <v>0</v>
      </c>
      <c r="I86" s="58">
        <f t="shared" si="22"/>
        <v>174110.8</v>
      </c>
      <c r="J86" s="98" t="s">
        <v>457</v>
      </c>
    </row>
    <row r="87" spans="1:10" x14ac:dyDescent="0.25">
      <c r="A87" s="67" t="s">
        <v>106</v>
      </c>
      <c r="B87" s="58">
        <v>369631.87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369631.87</v>
      </c>
      <c r="H87" s="58">
        <f t="shared" si="21"/>
        <v>0</v>
      </c>
      <c r="I87" s="58">
        <f t="shared" si="22"/>
        <v>369631.87</v>
      </c>
      <c r="J87" s="98" t="s">
        <v>458</v>
      </c>
    </row>
    <row r="88" spans="1:10" x14ac:dyDescent="0.25">
      <c r="A88" s="67" t="s">
        <v>107</v>
      </c>
      <c r="B88" s="58">
        <v>531968.06999999995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531968.06999999995</v>
      </c>
      <c r="H88" s="58">
        <f t="shared" si="21"/>
        <v>0</v>
      </c>
      <c r="I88" s="58">
        <f t="shared" si="22"/>
        <v>531968.06999999995</v>
      </c>
      <c r="J88" s="98" t="s">
        <v>459</v>
      </c>
    </row>
    <row r="89" spans="1:10" x14ac:dyDescent="0.25">
      <c r="A89" s="67" t="s">
        <v>108</v>
      </c>
      <c r="B89" s="58">
        <v>1070248.49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1070248.49</v>
      </c>
      <c r="H89" s="58">
        <f t="shared" si="21"/>
        <v>0</v>
      </c>
      <c r="I89" s="58">
        <f t="shared" si="22"/>
        <v>1070248.49</v>
      </c>
      <c r="J89" s="98" t="s">
        <v>460</v>
      </c>
    </row>
    <row r="90" spans="1:10" x14ac:dyDescent="0.25">
      <c r="A90" s="67" t="s">
        <v>109</v>
      </c>
      <c r="B90" s="58">
        <v>2751411.8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2751411.8</v>
      </c>
      <c r="H90" s="58">
        <f t="shared" si="21"/>
        <v>0</v>
      </c>
      <c r="I90" s="58">
        <f t="shared" si="22"/>
        <v>2751411.8</v>
      </c>
      <c r="J90" s="98" t="s">
        <v>461</v>
      </c>
    </row>
    <row r="91" spans="1:10" x14ac:dyDescent="0.25">
      <c r="A91" s="67" t="s">
        <v>110</v>
      </c>
      <c r="B91" s="58">
        <v>3689390.65</v>
      </c>
      <c r="C91" s="58">
        <v>0</v>
      </c>
      <c r="D91" s="58">
        <v>0</v>
      </c>
      <c r="E91" s="58">
        <v>0</v>
      </c>
      <c r="F91" s="58">
        <v>0</v>
      </c>
      <c r="G91" s="58">
        <f t="shared" si="21"/>
        <v>3689390.65</v>
      </c>
      <c r="H91" s="58">
        <f t="shared" si="21"/>
        <v>0</v>
      </c>
      <c r="I91" s="58">
        <f t="shared" si="22"/>
        <v>3689390.65</v>
      </c>
      <c r="J91" s="98" t="s">
        <v>462</v>
      </c>
    </row>
    <row r="92" spans="1:10" x14ac:dyDescent="0.25">
      <c r="A92" s="67" t="s">
        <v>111</v>
      </c>
      <c r="B92" s="58">
        <v>12224364.65</v>
      </c>
      <c r="C92" s="58">
        <v>0</v>
      </c>
      <c r="D92" s="58">
        <v>0</v>
      </c>
      <c r="E92" s="58">
        <v>0</v>
      </c>
      <c r="F92" s="58">
        <v>0</v>
      </c>
      <c r="G92" s="58">
        <f t="shared" si="21"/>
        <v>12224364.65</v>
      </c>
      <c r="H92" s="58">
        <f t="shared" si="21"/>
        <v>0</v>
      </c>
      <c r="I92" s="58">
        <f t="shared" si="22"/>
        <v>12224364.65</v>
      </c>
      <c r="J92" s="98" t="s">
        <v>463</v>
      </c>
    </row>
    <row r="93" spans="1:10" x14ac:dyDescent="0.25">
      <c r="A93" s="67" t="s">
        <v>112</v>
      </c>
      <c r="B93" s="58">
        <v>3590712.49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3590712.49</v>
      </c>
      <c r="H93" s="58">
        <f t="shared" si="21"/>
        <v>0</v>
      </c>
      <c r="I93" s="58">
        <f t="shared" si="22"/>
        <v>3590712.49</v>
      </c>
      <c r="J93" s="98" t="s">
        <v>464</v>
      </c>
    </row>
    <row r="94" spans="1:10" x14ac:dyDescent="0.25">
      <c r="A94" s="67" t="s">
        <v>113</v>
      </c>
      <c r="B94" s="58">
        <v>8736538.8300000001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8736538.8300000001</v>
      </c>
      <c r="H94" s="58">
        <f t="shared" si="21"/>
        <v>0</v>
      </c>
      <c r="I94" s="58">
        <f t="shared" si="22"/>
        <v>8736538.8300000001</v>
      </c>
      <c r="J94" s="98" t="s">
        <v>465</v>
      </c>
    </row>
    <row r="95" spans="1:10" x14ac:dyDescent="0.25">
      <c r="A95" s="67" t="s">
        <v>114</v>
      </c>
      <c r="B95" s="58">
        <v>417747.66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417747.66</v>
      </c>
      <c r="H95" s="58">
        <f t="shared" si="21"/>
        <v>0</v>
      </c>
      <c r="I95" s="58">
        <f t="shared" si="22"/>
        <v>417747.66</v>
      </c>
      <c r="J95" s="98" t="s">
        <v>466</v>
      </c>
    </row>
    <row r="96" spans="1:10" x14ac:dyDescent="0.25">
      <c r="A96" s="67" t="s">
        <v>115</v>
      </c>
      <c r="B96" s="58">
        <v>969872.64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969872.64</v>
      </c>
      <c r="H96" s="58">
        <f t="shared" si="21"/>
        <v>0</v>
      </c>
      <c r="I96" s="58">
        <f t="shared" si="22"/>
        <v>969872.64</v>
      </c>
      <c r="J96" s="98" t="s">
        <v>467</v>
      </c>
    </row>
    <row r="97" spans="1:10" x14ac:dyDescent="0.25">
      <c r="A97" s="67" t="s">
        <v>116</v>
      </c>
      <c r="B97" s="58">
        <v>27640573.039999999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27640573.039999999</v>
      </c>
      <c r="H97" s="58">
        <f t="shared" si="21"/>
        <v>0</v>
      </c>
      <c r="I97" s="58">
        <f t="shared" si="22"/>
        <v>27640573.039999999</v>
      </c>
      <c r="J97" s="98" t="s">
        <v>468</v>
      </c>
    </row>
    <row r="98" spans="1:10" x14ac:dyDescent="0.25">
      <c r="A98" s="67" t="s">
        <v>117</v>
      </c>
      <c r="B98" s="58">
        <v>971550.91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971550.91</v>
      </c>
      <c r="H98" s="58">
        <f t="shared" si="21"/>
        <v>0</v>
      </c>
      <c r="I98" s="58">
        <f t="shared" si="22"/>
        <v>971550.91</v>
      </c>
      <c r="J98" s="98" t="s">
        <v>469</v>
      </c>
    </row>
    <row r="99" spans="1:10" x14ac:dyDescent="0.25">
      <c r="A99" s="67" t="s">
        <v>118</v>
      </c>
      <c r="B99" s="58">
        <v>28600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28600</v>
      </c>
      <c r="H99" s="58">
        <f t="shared" si="21"/>
        <v>0</v>
      </c>
      <c r="I99" s="58">
        <f t="shared" si="22"/>
        <v>28600</v>
      </c>
      <c r="J99" s="98" t="s">
        <v>470</v>
      </c>
    </row>
    <row r="100" spans="1:10" x14ac:dyDescent="0.25">
      <c r="A100" s="67" t="s">
        <v>119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98" t="s">
        <v>625</v>
      </c>
    </row>
    <row r="101" spans="1:10" x14ac:dyDescent="0.25">
      <c r="A101" s="67" t="s">
        <v>120</v>
      </c>
      <c r="B101" s="58">
        <v>0</v>
      </c>
      <c r="C101" s="58">
        <v>151438.01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151438.01</v>
      </c>
      <c r="I101" s="58">
        <f t="shared" si="22"/>
        <v>151438.01</v>
      </c>
      <c r="J101" s="98" t="s">
        <v>471</v>
      </c>
    </row>
    <row r="102" spans="1:10" x14ac:dyDescent="0.25">
      <c r="A102" s="67" t="s">
        <v>121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98" t="s">
        <v>626</v>
      </c>
    </row>
    <row r="103" spans="1:10" x14ac:dyDescent="0.25">
      <c r="A103" s="67" t="s">
        <v>122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98" t="s">
        <v>627</v>
      </c>
    </row>
    <row r="104" spans="1:10" x14ac:dyDescent="0.25">
      <c r="A104" s="67" t="s">
        <v>123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98" t="s">
        <v>628</v>
      </c>
    </row>
    <row r="105" spans="1:10" x14ac:dyDescent="0.25">
      <c r="A105" s="67" t="s">
        <v>671</v>
      </c>
      <c r="B105" s="58">
        <v>0</v>
      </c>
      <c r="C105" s="58">
        <v>4434.78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4434.78</v>
      </c>
      <c r="I105" s="58">
        <f t="shared" si="22"/>
        <v>4434.78</v>
      </c>
      <c r="J105" s="98" t="s">
        <v>672</v>
      </c>
    </row>
    <row r="106" spans="1:10" x14ac:dyDescent="0.25">
      <c r="A106" s="67" t="s">
        <v>124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98" t="s">
        <v>629</v>
      </c>
    </row>
    <row r="107" spans="1:10" x14ac:dyDescent="0.25">
      <c r="A107" s="67" t="s">
        <v>125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98" t="s">
        <v>630</v>
      </c>
    </row>
    <row r="108" spans="1:10" x14ac:dyDescent="0.25">
      <c r="A108" s="67" t="s">
        <v>126</v>
      </c>
      <c r="B108" s="58">
        <v>0</v>
      </c>
      <c r="C108" s="58">
        <v>2234125.5499999998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2234125.5499999998</v>
      </c>
      <c r="I108" s="58">
        <f t="shared" si="22"/>
        <v>2234125.5499999998</v>
      </c>
      <c r="J108" s="98" t="s">
        <v>472</v>
      </c>
    </row>
    <row r="109" spans="1:10" x14ac:dyDescent="0.25">
      <c r="A109" s="67" t="s">
        <v>127</v>
      </c>
      <c r="B109" s="58">
        <v>0</v>
      </c>
      <c r="C109" s="58">
        <v>-22429.69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-22429.69</v>
      </c>
      <c r="I109" s="58">
        <f t="shared" si="22"/>
        <v>-22429.69</v>
      </c>
      <c r="J109" s="98" t="s">
        <v>473</v>
      </c>
    </row>
    <row r="110" spans="1:10" x14ac:dyDescent="0.25">
      <c r="A110" s="67" t="s">
        <v>128</v>
      </c>
      <c r="B110" s="58">
        <v>0</v>
      </c>
      <c r="C110" s="58">
        <v>543844.37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543844.37</v>
      </c>
      <c r="I110" s="58">
        <f t="shared" si="22"/>
        <v>543844.37</v>
      </c>
      <c r="J110" s="98" t="s">
        <v>474</v>
      </c>
    </row>
    <row r="111" spans="1:10" x14ac:dyDescent="0.25">
      <c r="A111" s="67" t="s">
        <v>129</v>
      </c>
      <c r="B111" s="58">
        <v>0</v>
      </c>
      <c r="C111" s="58">
        <v>174392.43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174392.43</v>
      </c>
      <c r="I111" s="58">
        <f t="shared" si="22"/>
        <v>174392.43</v>
      </c>
      <c r="J111" s="98" t="s">
        <v>475</v>
      </c>
    </row>
    <row r="112" spans="1:10" x14ac:dyDescent="0.25">
      <c r="A112" s="67" t="s">
        <v>130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98" t="s">
        <v>631</v>
      </c>
    </row>
    <row r="113" spans="1:10" x14ac:dyDescent="0.25">
      <c r="A113" s="67" t="s">
        <v>131</v>
      </c>
      <c r="B113" s="58">
        <v>0</v>
      </c>
      <c r="C113" s="58">
        <v>19908.490000000002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19908.490000000002</v>
      </c>
      <c r="I113" s="58">
        <f t="shared" si="22"/>
        <v>19908.490000000002</v>
      </c>
      <c r="J113" s="98" t="s">
        <v>476</v>
      </c>
    </row>
    <row r="114" spans="1:10" x14ac:dyDescent="0.25">
      <c r="A114" s="67" t="s">
        <v>132</v>
      </c>
      <c r="B114" s="58">
        <v>0</v>
      </c>
      <c r="C114" s="58">
        <v>1847.54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1847.54</v>
      </c>
      <c r="I114" s="58">
        <f t="shared" si="22"/>
        <v>1847.54</v>
      </c>
      <c r="J114" s="98" t="s">
        <v>477</v>
      </c>
    </row>
    <row r="115" spans="1:10" x14ac:dyDescent="0.25">
      <c r="A115" s="67" t="s">
        <v>133</v>
      </c>
      <c r="B115" s="58">
        <v>0</v>
      </c>
      <c r="C115" s="58">
        <v>309989.38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309989.38</v>
      </c>
      <c r="I115" s="58">
        <f t="shared" si="22"/>
        <v>309989.38</v>
      </c>
      <c r="J115" s="98" t="s">
        <v>478</v>
      </c>
    </row>
    <row r="116" spans="1:10" x14ac:dyDescent="0.25">
      <c r="A116" s="67" t="s">
        <v>134</v>
      </c>
      <c r="B116" s="58">
        <v>0</v>
      </c>
      <c r="C116" s="58">
        <v>53090.51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53090.51</v>
      </c>
      <c r="I116" s="58">
        <f t="shared" si="22"/>
        <v>53090.51</v>
      </c>
      <c r="J116" s="98" t="s">
        <v>479</v>
      </c>
    </row>
    <row r="117" spans="1:10" x14ac:dyDescent="0.25">
      <c r="A117" s="67" t="s">
        <v>135</v>
      </c>
      <c r="B117" s="58">
        <v>0</v>
      </c>
      <c r="C117" s="58">
        <v>2362.17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2362.17</v>
      </c>
      <c r="I117" s="58">
        <f t="shared" si="22"/>
        <v>2362.17</v>
      </c>
      <c r="J117" s="98" t="s">
        <v>480</v>
      </c>
    </row>
    <row r="118" spans="1:10" x14ac:dyDescent="0.25">
      <c r="A118" s="67" t="s">
        <v>136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98" t="s">
        <v>632</v>
      </c>
    </row>
    <row r="119" spans="1:10" x14ac:dyDescent="0.25">
      <c r="A119" s="67" t="s">
        <v>137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98" t="s">
        <v>633</v>
      </c>
    </row>
    <row r="120" spans="1:10" x14ac:dyDescent="0.25">
      <c r="A120" s="67" t="s">
        <v>138</v>
      </c>
      <c r="B120" s="58">
        <v>0</v>
      </c>
      <c r="C120" s="58">
        <v>40960.99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40960.99</v>
      </c>
      <c r="I120" s="58">
        <f t="shared" si="22"/>
        <v>40960.99</v>
      </c>
      <c r="J120" s="98" t="s">
        <v>481</v>
      </c>
    </row>
    <row r="121" spans="1:10" x14ac:dyDescent="0.25">
      <c r="A121" s="67" t="s">
        <v>139</v>
      </c>
      <c r="B121" s="58">
        <v>0</v>
      </c>
      <c r="C121" s="58">
        <v>19279.599999999999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19279.599999999999</v>
      </c>
      <c r="I121" s="58">
        <f t="shared" si="22"/>
        <v>19279.599999999999</v>
      </c>
      <c r="J121" s="98" t="s">
        <v>482</v>
      </c>
    </row>
    <row r="122" spans="1:10" x14ac:dyDescent="0.25">
      <c r="A122" s="67" t="s">
        <v>140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98" t="s">
        <v>634</v>
      </c>
    </row>
    <row r="123" spans="1:10" x14ac:dyDescent="0.25">
      <c r="A123" s="67" t="s">
        <v>141</v>
      </c>
      <c r="B123" s="58">
        <v>0</v>
      </c>
      <c r="C123" s="58">
        <v>151402.07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151402.07</v>
      </c>
      <c r="I123" s="58">
        <f t="shared" si="22"/>
        <v>151402.07</v>
      </c>
      <c r="J123" s="98" t="s">
        <v>483</v>
      </c>
    </row>
    <row r="124" spans="1:10" x14ac:dyDescent="0.25">
      <c r="A124" s="67" t="s">
        <v>142</v>
      </c>
      <c r="B124" s="58">
        <v>0</v>
      </c>
      <c r="C124" s="58">
        <v>84712.18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84712.18</v>
      </c>
      <c r="I124" s="58">
        <f t="shared" si="22"/>
        <v>84712.18</v>
      </c>
      <c r="J124" s="98" t="s">
        <v>484</v>
      </c>
    </row>
    <row r="125" spans="1:10" x14ac:dyDescent="0.25">
      <c r="A125" s="67" t="s">
        <v>143</v>
      </c>
      <c r="B125" s="58">
        <v>0</v>
      </c>
      <c r="C125" s="58">
        <v>1226599.17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1226599.17</v>
      </c>
      <c r="I125" s="58">
        <f t="shared" si="22"/>
        <v>1226599.17</v>
      </c>
      <c r="J125" s="98" t="s">
        <v>485</v>
      </c>
    </row>
    <row r="126" spans="1:10" x14ac:dyDescent="0.25">
      <c r="A126" s="67" t="s">
        <v>144</v>
      </c>
      <c r="B126" s="58">
        <v>0</v>
      </c>
      <c r="C126" s="58">
        <v>14814.7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14814.7</v>
      </c>
      <c r="I126" s="58">
        <f t="shared" si="22"/>
        <v>14814.7</v>
      </c>
      <c r="J126" s="98" t="s">
        <v>486</v>
      </c>
    </row>
    <row r="127" spans="1:10" x14ac:dyDescent="0.25">
      <c r="A127" s="67" t="s">
        <v>145</v>
      </c>
      <c r="B127" s="58">
        <v>0</v>
      </c>
      <c r="C127" s="58">
        <v>497990.62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497990.62</v>
      </c>
      <c r="I127" s="58">
        <f t="shared" si="22"/>
        <v>497990.62</v>
      </c>
      <c r="J127" s="98" t="s">
        <v>487</v>
      </c>
    </row>
    <row r="128" spans="1:10" x14ac:dyDescent="0.25">
      <c r="A128" s="67" t="s">
        <v>146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0</v>
      </c>
      <c r="I128" s="58">
        <f t="shared" si="22"/>
        <v>0</v>
      </c>
      <c r="J128" s="98" t="s">
        <v>635</v>
      </c>
    </row>
    <row r="129" spans="1:10" x14ac:dyDescent="0.25">
      <c r="A129" s="67" t="s">
        <v>147</v>
      </c>
      <c r="B129" s="58">
        <v>0</v>
      </c>
      <c r="C129" s="58">
        <v>30665.15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30665.15</v>
      </c>
      <c r="I129" s="58">
        <f t="shared" si="22"/>
        <v>30665.15</v>
      </c>
      <c r="J129" s="98" t="s">
        <v>488</v>
      </c>
    </row>
    <row r="130" spans="1:10" x14ac:dyDescent="0.25">
      <c r="A130" s="67" t="s">
        <v>148</v>
      </c>
      <c r="B130" s="58">
        <v>0</v>
      </c>
      <c r="C130" s="58">
        <v>13501.35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13501.35</v>
      </c>
      <c r="I130" s="58">
        <f t="shared" si="22"/>
        <v>13501.35</v>
      </c>
      <c r="J130" s="98" t="s">
        <v>489</v>
      </c>
    </row>
    <row r="131" spans="1:10" x14ac:dyDescent="0.25">
      <c r="A131" s="67" t="s">
        <v>149</v>
      </c>
      <c r="B131" s="58">
        <v>0</v>
      </c>
      <c r="C131" s="58">
        <v>807123.07</v>
      </c>
      <c r="D131" s="58">
        <v>0</v>
      </c>
      <c r="E131" s="58">
        <v>0</v>
      </c>
      <c r="F131" s="58">
        <v>0</v>
      </c>
      <c r="G131" s="58">
        <f t="shared" si="21"/>
        <v>0</v>
      </c>
      <c r="H131" s="58">
        <f t="shared" si="21"/>
        <v>807123.07</v>
      </c>
      <c r="I131" s="58">
        <f t="shared" si="22"/>
        <v>807123.07</v>
      </c>
      <c r="J131" s="98" t="s">
        <v>490</v>
      </c>
    </row>
    <row r="132" spans="1:10" x14ac:dyDescent="0.25">
      <c r="A132" s="67" t="s">
        <v>150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0</v>
      </c>
      <c r="I132" s="58">
        <f t="shared" si="22"/>
        <v>0</v>
      </c>
      <c r="J132" s="98" t="s">
        <v>636</v>
      </c>
    </row>
    <row r="133" spans="1:10" x14ac:dyDescent="0.25">
      <c r="A133" s="67" t="s">
        <v>151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si="21"/>
        <v>0</v>
      </c>
      <c r="H133" s="58">
        <f t="shared" si="21"/>
        <v>0</v>
      </c>
      <c r="I133" s="58">
        <f t="shared" si="22"/>
        <v>0</v>
      </c>
      <c r="J133" s="98" t="s">
        <v>637</v>
      </c>
    </row>
    <row r="134" spans="1:10" x14ac:dyDescent="0.25">
      <c r="A134" s="67" t="s">
        <v>152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1"/>
        <v>0</v>
      </c>
      <c r="H134" s="58">
        <f t="shared" si="21"/>
        <v>0</v>
      </c>
      <c r="I134" s="58">
        <f t="shared" si="22"/>
        <v>0</v>
      </c>
      <c r="J134" s="98" t="s">
        <v>638</v>
      </c>
    </row>
    <row r="135" spans="1:10" x14ac:dyDescent="0.25">
      <c r="A135" s="67" t="s">
        <v>153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ref="G135:H137" si="23">B135+E135</f>
        <v>0</v>
      </c>
      <c r="H135" s="58">
        <f t="shared" si="23"/>
        <v>0</v>
      </c>
      <c r="I135" s="58">
        <f t="shared" ref="I135:I137" si="24">SUM(G135:H135)</f>
        <v>0</v>
      </c>
      <c r="J135" s="98" t="s">
        <v>639</v>
      </c>
    </row>
    <row r="136" spans="1:10" x14ac:dyDescent="0.25">
      <c r="A136" s="67" t="s">
        <v>154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3"/>
        <v>0</v>
      </c>
      <c r="H136" s="58">
        <f t="shared" si="23"/>
        <v>0</v>
      </c>
      <c r="I136" s="58">
        <f t="shared" si="24"/>
        <v>0</v>
      </c>
      <c r="J136" s="98" t="s">
        <v>640</v>
      </c>
    </row>
    <row r="137" spans="1:10" x14ac:dyDescent="0.25">
      <c r="A137" s="67" t="s">
        <v>673</v>
      </c>
      <c r="B137" s="94">
        <v>0</v>
      </c>
      <c r="C137" s="94">
        <v>455.83</v>
      </c>
      <c r="D137" s="94">
        <v>0</v>
      </c>
      <c r="E137" s="94">
        <v>0</v>
      </c>
      <c r="F137" s="94">
        <v>0</v>
      </c>
      <c r="G137" s="94">
        <f t="shared" si="23"/>
        <v>0</v>
      </c>
      <c r="H137" s="94">
        <f t="shared" si="23"/>
        <v>455.83</v>
      </c>
      <c r="I137" s="94">
        <f t="shared" si="24"/>
        <v>455.83</v>
      </c>
      <c r="J137" s="98" t="s">
        <v>491</v>
      </c>
    </row>
    <row r="138" spans="1:10" x14ac:dyDescent="0.25">
      <c r="A138" s="67" t="s">
        <v>155</v>
      </c>
      <c r="B138" s="58">
        <f>SUM(B70:B137)</f>
        <v>113661879.16999999</v>
      </c>
      <c r="C138" s="58">
        <f t="shared" ref="C138:I138" si="25">SUM(C70:C137)</f>
        <v>6360508.2700000014</v>
      </c>
      <c r="D138" s="58">
        <f t="shared" si="25"/>
        <v>0</v>
      </c>
      <c r="E138" s="58">
        <f t="shared" si="25"/>
        <v>0</v>
      </c>
      <c r="F138" s="58">
        <f t="shared" si="25"/>
        <v>0</v>
      </c>
      <c r="G138" s="58">
        <f t="shared" si="25"/>
        <v>113661879.16999999</v>
      </c>
      <c r="H138" s="58">
        <f t="shared" si="25"/>
        <v>6360508.2700000014</v>
      </c>
      <c r="I138" s="58">
        <f t="shared" si="25"/>
        <v>120022387.44</v>
      </c>
      <c r="J138" s="95" t="s">
        <v>442</v>
      </c>
    </row>
    <row r="139" spans="1:10" x14ac:dyDescent="0.25">
      <c r="A139" s="57" t="s">
        <v>156</v>
      </c>
      <c r="B139" s="58"/>
      <c r="C139" s="58"/>
      <c r="D139" s="58"/>
      <c r="E139" s="58"/>
      <c r="F139" s="58"/>
      <c r="G139" s="58"/>
      <c r="H139" s="58"/>
      <c r="I139" s="58"/>
    </row>
    <row r="140" spans="1:10" x14ac:dyDescent="0.25">
      <c r="A140" s="67" t="s">
        <v>157</v>
      </c>
      <c r="B140" s="58">
        <v>2158888.9900000002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ref="G140:H167" si="26">B140+E140</f>
        <v>2158888.9900000002</v>
      </c>
      <c r="H140" s="58">
        <f t="shared" si="26"/>
        <v>0</v>
      </c>
      <c r="I140" s="58">
        <f t="shared" ref="I140:I167" si="27">SUM(G140:H140)</f>
        <v>2158888.9900000002</v>
      </c>
      <c r="J140" s="98" t="s">
        <v>493</v>
      </c>
    </row>
    <row r="141" spans="1:10" x14ac:dyDescent="0.25">
      <c r="A141" s="67" t="s">
        <v>158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6"/>
        <v>0</v>
      </c>
      <c r="H141" s="58">
        <f t="shared" si="26"/>
        <v>0</v>
      </c>
      <c r="I141" s="58">
        <f t="shared" si="27"/>
        <v>0</v>
      </c>
    </row>
    <row r="142" spans="1:10" x14ac:dyDescent="0.25">
      <c r="A142" s="67" t="s">
        <v>159</v>
      </c>
      <c r="B142" s="58">
        <v>39018.559999999998</v>
      </c>
      <c r="C142" s="58">
        <v>0</v>
      </c>
      <c r="D142" s="58">
        <v>0</v>
      </c>
      <c r="E142" s="58">
        <v>0</v>
      </c>
      <c r="F142" s="58">
        <v>0</v>
      </c>
      <c r="G142" s="58">
        <f t="shared" si="26"/>
        <v>39018.559999999998</v>
      </c>
      <c r="H142" s="58">
        <f t="shared" si="26"/>
        <v>0</v>
      </c>
      <c r="I142" s="58">
        <f t="shared" si="27"/>
        <v>39018.559999999998</v>
      </c>
      <c r="J142" s="98" t="s">
        <v>494</v>
      </c>
    </row>
    <row r="143" spans="1:10" x14ac:dyDescent="0.25">
      <c r="A143" s="67" t="s">
        <v>160</v>
      </c>
      <c r="B143" s="58">
        <v>1854882.54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si="26"/>
        <v>1854882.54</v>
      </c>
      <c r="H143" s="58">
        <f t="shared" si="26"/>
        <v>0</v>
      </c>
      <c r="I143" s="58">
        <f t="shared" si="27"/>
        <v>1854882.54</v>
      </c>
      <c r="J143" s="98" t="s">
        <v>495</v>
      </c>
    </row>
    <row r="144" spans="1:10" x14ac:dyDescent="0.25">
      <c r="A144" s="67" t="s">
        <v>161</v>
      </c>
      <c r="B144" s="58">
        <v>717665.6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26"/>
        <v>717665.6</v>
      </c>
      <c r="H144" s="58">
        <f t="shared" si="26"/>
        <v>0</v>
      </c>
      <c r="I144" s="58">
        <f t="shared" si="27"/>
        <v>717665.6</v>
      </c>
      <c r="J144" s="98" t="s">
        <v>496</v>
      </c>
    </row>
    <row r="145" spans="1:10" x14ac:dyDescent="0.25">
      <c r="A145" s="67" t="s">
        <v>162</v>
      </c>
      <c r="B145" s="58">
        <v>1495172.16</v>
      </c>
      <c r="C145" s="58">
        <v>0</v>
      </c>
      <c r="D145" s="58">
        <v>0</v>
      </c>
      <c r="E145" s="58">
        <v>0</v>
      </c>
      <c r="F145" s="58">
        <v>0</v>
      </c>
      <c r="G145" s="58">
        <f t="shared" si="26"/>
        <v>1495172.16</v>
      </c>
      <c r="H145" s="58">
        <f t="shared" si="26"/>
        <v>0</v>
      </c>
      <c r="I145" s="58">
        <f t="shared" si="27"/>
        <v>1495172.16</v>
      </c>
      <c r="J145" s="98" t="s">
        <v>497</v>
      </c>
    </row>
    <row r="146" spans="1:10" x14ac:dyDescent="0.25">
      <c r="A146" s="67" t="s">
        <v>163</v>
      </c>
      <c r="B146" s="58">
        <v>-3265.65</v>
      </c>
      <c r="C146" s="58">
        <v>0</v>
      </c>
      <c r="D146" s="58">
        <v>0</v>
      </c>
      <c r="E146" s="58">
        <v>0</v>
      </c>
      <c r="F146" s="58">
        <v>0</v>
      </c>
      <c r="G146" s="58">
        <f t="shared" si="26"/>
        <v>-3265.65</v>
      </c>
      <c r="H146" s="58">
        <f t="shared" si="26"/>
        <v>0</v>
      </c>
      <c r="I146" s="58">
        <f t="shared" si="27"/>
        <v>-3265.65</v>
      </c>
      <c r="J146" s="98" t="s">
        <v>641</v>
      </c>
    </row>
    <row r="147" spans="1:10" x14ac:dyDescent="0.25">
      <c r="A147" s="67" t="s">
        <v>164</v>
      </c>
      <c r="B147" s="58">
        <v>1851358.64</v>
      </c>
      <c r="C147" s="58">
        <v>0</v>
      </c>
      <c r="D147" s="58">
        <v>0</v>
      </c>
      <c r="E147" s="58">
        <v>0</v>
      </c>
      <c r="F147" s="58">
        <v>0</v>
      </c>
      <c r="G147" s="58">
        <f t="shared" si="26"/>
        <v>1851358.64</v>
      </c>
      <c r="H147" s="58">
        <f t="shared" si="26"/>
        <v>0</v>
      </c>
      <c r="I147" s="58">
        <f t="shared" si="27"/>
        <v>1851358.64</v>
      </c>
      <c r="J147" s="98" t="s">
        <v>498</v>
      </c>
    </row>
    <row r="148" spans="1:10" x14ac:dyDescent="0.25">
      <c r="A148" s="67" t="s">
        <v>165</v>
      </c>
      <c r="B148" s="58">
        <v>85417.65</v>
      </c>
      <c r="C148" s="58">
        <v>0</v>
      </c>
      <c r="D148" s="58">
        <v>0</v>
      </c>
      <c r="E148" s="58">
        <v>0</v>
      </c>
      <c r="F148" s="58">
        <v>0</v>
      </c>
      <c r="G148" s="58">
        <f t="shared" si="26"/>
        <v>85417.65</v>
      </c>
      <c r="H148" s="58">
        <f t="shared" si="26"/>
        <v>0</v>
      </c>
      <c r="I148" s="58">
        <f t="shared" si="27"/>
        <v>85417.65</v>
      </c>
      <c r="J148" s="98" t="s">
        <v>499</v>
      </c>
    </row>
    <row r="149" spans="1:10" x14ac:dyDescent="0.25">
      <c r="A149" s="67" t="s">
        <v>166</v>
      </c>
      <c r="B149" s="58">
        <v>1174568.3500000001</v>
      </c>
      <c r="C149" s="58">
        <v>0</v>
      </c>
      <c r="D149" s="58">
        <v>0</v>
      </c>
      <c r="E149" s="58">
        <v>0</v>
      </c>
      <c r="F149" s="58">
        <v>0</v>
      </c>
      <c r="G149" s="58">
        <f t="shared" si="26"/>
        <v>1174568.3500000001</v>
      </c>
      <c r="H149" s="58">
        <f t="shared" si="26"/>
        <v>0</v>
      </c>
      <c r="I149" s="58">
        <f t="shared" si="27"/>
        <v>1174568.3500000001</v>
      </c>
      <c r="J149" s="98" t="s">
        <v>500</v>
      </c>
    </row>
    <row r="150" spans="1:10" x14ac:dyDescent="0.25">
      <c r="A150" s="67" t="s">
        <v>167</v>
      </c>
      <c r="B150" s="58">
        <v>395317.41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si="26"/>
        <v>395317.41</v>
      </c>
      <c r="H150" s="58">
        <f t="shared" si="26"/>
        <v>0</v>
      </c>
      <c r="I150" s="58">
        <f t="shared" si="27"/>
        <v>395317.41</v>
      </c>
      <c r="J150" s="98" t="s">
        <v>501</v>
      </c>
    </row>
    <row r="151" spans="1:10" x14ac:dyDescent="0.25">
      <c r="A151" s="67" t="s">
        <v>168</v>
      </c>
      <c r="B151" s="58">
        <v>2575598.42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26"/>
        <v>2575598.42</v>
      </c>
      <c r="H151" s="58">
        <f t="shared" si="26"/>
        <v>0</v>
      </c>
      <c r="I151" s="58">
        <f t="shared" si="27"/>
        <v>2575598.42</v>
      </c>
      <c r="J151" s="98" t="s">
        <v>502</v>
      </c>
    </row>
    <row r="152" spans="1:10" x14ac:dyDescent="0.25">
      <c r="A152" s="67" t="s">
        <v>169</v>
      </c>
      <c r="B152" s="58">
        <v>402913.35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26"/>
        <v>402913.35</v>
      </c>
      <c r="H152" s="58">
        <f t="shared" si="26"/>
        <v>0</v>
      </c>
      <c r="I152" s="58">
        <f t="shared" si="27"/>
        <v>402913.35</v>
      </c>
      <c r="J152" s="98" t="s">
        <v>503</v>
      </c>
    </row>
    <row r="153" spans="1:10" x14ac:dyDescent="0.25">
      <c r="A153" s="67" t="s">
        <v>170</v>
      </c>
      <c r="B153" s="58">
        <v>26244.53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26"/>
        <v>26244.53</v>
      </c>
      <c r="H153" s="58">
        <f t="shared" si="26"/>
        <v>0</v>
      </c>
      <c r="I153" s="58">
        <f t="shared" si="27"/>
        <v>26244.53</v>
      </c>
      <c r="J153" s="98" t="s">
        <v>504</v>
      </c>
    </row>
    <row r="154" spans="1:10" x14ac:dyDescent="0.25">
      <c r="A154" s="67" t="s">
        <v>171</v>
      </c>
      <c r="B154" s="58">
        <v>1042.25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26"/>
        <v>1042.25</v>
      </c>
      <c r="H154" s="58">
        <f t="shared" si="26"/>
        <v>0</v>
      </c>
      <c r="I154" s="58">
        <f t="shared" si="27"/>
        <v>1042.25</v>
      </c>
      <c r="J154" s="98" t="s">
        <v>505</v>
      </c>
    </row>
    <row r="155" spans="1:10" x14ac:dyDescent="0.25">
      <c r="A155" s="67" t="s">
        <v>172</v>
      </c>
      <c r="B155" s="58">
        <v>39549.089999999997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26"/>
        <v>39549.089999999997</v>
      </c>
      <c r="H155" s="58">
        <f t="shared" si="26"/>
        <v>0</v>
      </c>
      <c r="I155" s="58">
        <f t="shared" si="27"/>
        <v>39549.089999999997</v>
      </c>
      <c r="J155" s="98" t="s">
        <v>642</v>
      </c>
    </row>
    <row r="156" spans="1:10" x14ac:dyDescent="0.25">
      <c r="A156" s="67" t="s">
        <v>173</v>
      </c>
      <c r="B156" s="58">
        <v>101365.93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26"/>
        <v>101365.93</v>
      </c>
      <c r="H156" s="58">
        <f t="shared" si="26"/>
        <v>0</v>
      </c>
      <c r="I156" s="58">
        <f t="shared" si="27"/>
        <v>101365.93</v>
      </c>
      <c r="J156" s="98" t="s">
        <v>506</v>
      </c>
    </row>
    <row r="157" spans="1:10" x14ac:dyDescent="0.25">
      <c r="A157" s="67" t="s">
        <v>174</v>
      </c>
      <c r="B157" s="58">
        <v>2869969.59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26"/>
        <v>2869969.59</v>
      </c>
      <c r="H157" s="58">
        <f t="shared" si="26"/>
        <v>0</v>
      </c>
      <c r="I157" s="58">
        <f t="shared" si="27"/>
        <v>2869969.59</v>
      </c>
      <c r="J157" s="98" t="s">
        <v>507</v>
      </c>
    </row>
    <row r="158" spans="1:10" x14ac:dyDescent="0.25">
      <c r="A158" s="67" t="s">
        <v>175</v>
      </c>
      <c r="B158" s="58">
        <v>7996675.7400000002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26"/>
        <v>7996675.7400000002</v>
      </c>
      <c r="H158" s="58">
        <f t="shared" si="26"/>
        <v>0</v>
      </c>
      <c r="I158" s="58">
        <f t="shared" si="27"/>
        <v>7996675.7400000002</v>
      </c>
      <c r="J158" s="98" t="s">
        <v>508</v>
      </c>
    </row>
    <row r="159" spans="1:10" x14ac:dyDescent="0.25">
      <c r="A159" s="67" t="s">
        <v>176</v>
      </c>
      <c r="B159" s="58">
        <v>0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26"/>
        <v>0</v>
      </c>
      <c r="H159" s="58">
        <f t="shared" si="26"/>
        <v>0</v>
      </c>
      <c r="I159" s="58">
        <f t="shared" si="27"/>
        <v>0</v>
      </c>
      <c r="J159" s="98" t="s">
        <v>643</v>
      </c>
    </row>
    <row r="160" spans="1:10" x14ac:dyDescent="0.25">
      <c r="A160" s="67" t="s">
        <v>177</v>
      </c>
      <c r="B160" s="58">
        <v>62831.38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26"/>
        <v>62831.38</v>
      </c>
      <c r="H160" s="58">
        <f t="shared" si="26"/>
        <v>0</v>
      </c>
      <c r="I160" s="58">
        <f t="shared" si="27"/>
        <v>62831.38</v>
      </c>
      <c r="J160" s="98" t="s">
        <v>509</v>
      </c>
    </row>
    <row r="161" spans="1:10" x14ac:dyDescent="0.25">
      <c r="A161" s="67" t="s">
        <v>178</v>
      </c>
      <c r="B161" s="58">
        <v>0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26"/>
        <v>0</v>
      </c>
      <c r="H161" s="58">
        <f t="shared" si="26"/>
        <v>0</v>
      </c>
      <c r="I161" s="58">
        <f t="shared" si="27"/>
        <v>0</v>
      </c>
      <c r="J161" s="98" t="s">
        <v>644</v>
      </c>
    </row>
    <row r="162" spans="1:10" x14ac:dyDescent="0.25">
      <c r="A162" s="67" t="s">
        <v>179</v>
      </c>
      <c r="B162" s="58">
        <v>0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26"/>
        <v>0</v>
      </c>
      <c r="H162" s="58">
        <f t="shared" si="26"/>
        <v>0</v>
      </c>
      <c r="I162" s="58">
        <f t="shared" si="27"/>
        <v>0</v>
      </c>
      <c r="J162" s="98" t="s">
        <v>645</v>
      </c>
    </row>
    <row r="163" spans="1:10" x14ac:dyDescent="0.25">
      <c r="A163" s="67" t="s">
        <v>180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26"/>
        <v>0</v>
      </c>
      <c r="H163" s="58">
        <f t="shared" si="26"/>
        <v>0</v>
      </c>
      <c r="I163" s="58">
        <f t="shared" si="27"/>
        <v>0</v>
      </c>
      <c r="J163" s="98" t="s">
        <v>646</v>
      </c>
    </row>
    <row r="164" spans="1:10" x14ac:dyDescent="0.25">
      <c r="A164" s="67" t="s">
        <v>181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26"/>
        <v>0</v>
      </c>
      <c r="H164" s="58">
        <f t="shared" si="26"/>
        <v>0</v>
      </c>
      <c r="I164" s="58">
        <f t="shared" si="27"/>
        <v>0</v>
      </c>
      <c r="J164" s="98" t="s">
        <v>510</v>
      </c>
    </row>
    <row r="165" spans="1:10" x14ac:dyDescent="0.25">
      <c r="A165" s="67" t="s">
        <v>182</v>
      </c>
      <c r="B165" s="58">
        <v>0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26"/>
        <v>0</v>
      </c>
      <c r="H165" s="58">
        <f t="shared" si="26"/>
        <v>0</v>
      </c>
      <c r="I165" s="58">
        <f t="shared" si="27"/>
        <v>0</v>
      </c>
      <c r="J165" s="98" t="s">
        <v>647</v>
      </c>
    </row>
    <row r="166" spans="1:10" x14ac:dyDescent="0.25">
      <c r="A166" s="67" t="s">
        <v>183</v>
      </c>
      <c r="B166" s="58">
        <v>0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26"/>
        <v>0</v>
      </c>
      <c r="H166" s="58">
        <f t="shared" si="26"/>
        <v>0</v>
      </c>
      <c r="I166" s="58">
        <f t="shared" si="27"/>
        <v>0</v>
      </c>
      <c r="J166" s="98" t="s">
        <v>648</v>
      </c>
    </row>
    <row r="167" spans="1:10" x14ac:dyDescent="0.25">
      <c r="A167" s="67" t="s">
        <v>184</v>
      </c>
      <c r="B167" s="94">
        <v>0</v>
      </c>
      <c r="C167" s="94">
        <v>0</v>
      </c>
      <c r="D167" s="94">
        <v>0</v>
      </c>
      <c r="E167" s="94">
        <v>0</v>
      </c>
      <c r="F167" s="94">
        <v>0</v>
      </c>
      <c r="G167" s="94">
        <f t="shared" si="26"/>
        <v>0</v>
      </c>
      <c r="H167" s="94">
        <f t="shared" si="26"/>
        <v>0</v>
      </c>
      <c r="I167" s="94">
        <f t="shared" si="27"/>
        <v>0</v>
      </c>
      <c r="J167" s="98" t="s">
        <v>649</v>
      </c>
    </row>
    <row r="168" spans="1:10" x14ac:dyDescent="0.25">
      <c r="A168" s="67" t="s">
        <v>185</v>
      </c>
      <c r="B168" s="58">
        <f>SUM(B139:B167)</f>
        <v>23845214.529999997</v>
      </c>
      <c r="C168" s="58">
        <f t="shared" ref="C168:I168" si="28">SUM(C139:C167)</f>
        <v>0</v>
      </c>
      <c r="D168" s="58">
        <f t="shared" si="28"/>
        <v>0</v>
      </c>
      <c r="E168" s="58">
        <f t="shared" si="28"/>
        <v>0</v>
      </c>
      <c r="F168" s="58">
        <f t="shared" si="28"/>
        <v>0</v>
      </c>
      <c r="G168" s="58">
        <f t="shared" si="28"/>
        <v>23845214.529999997</v>
      </c>
      <c r="H168" s="58">
        <f t="shared" si="28"/>
        <v>0</v>
      </c>
      <c r="I168" s="58">
        <f t="shared" si="28"/>
        <v>23845214.529999997</v>
      </c>
      <c r="J168" s="95" t="s">
        <v>492</v>
      </c>
    </row>
    <row r="169" spans="1:10" x14ac:dyDescent="0.25">
      <c r="A169" s="57" t="s">
        <v>186</v>
      </c>
      <c r="B169" s="58"/>
      <c r="C169" s="58"/>
      <c r="D169" s="58"/>
      <c r="E169" s="58"/>
      <c r="F169" s="58"/>
      <c r="G169" s="58"/>
      <c r="H169" s="58"/>
      <c r="I169" s="58"/>
    </row>
    <row r="170" spans="1:10" x14ac:dyDescent="0.25">
      <c r="A170" s="67" t="s">
        <v>187</v>
      </c>
      <c r="B170" s="58">
        <v>1353996.05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ref="G170:H205" si="29">B170+E170</f>
        <v>1353996.05</v>
      </c>
      <c r="H170" s="58">
        <f t="shared" si="29"/>
        <v>0</v>
      </c>
      <c r="I170" s="58">
        <f t="shared" ref="I170:I205" si="30">SUM(G170:H170)</f>
        <v>1353996.05</v>
      </c>
      <c r="J170" s="98" t="s">
        <v>512</v>
      </c>
    </row>
    <row r="171" spans="1:10" x14ac:dyDescent="0.25">
      <c r="A171" s="67" t="s">
        <v>188</v>
      </c>
      <c r="B171" s="58">
        <v>1575172.95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29"/>
        <v>1575172.95</v>
      </c>
      <c r="H171" s="58">
        <f t="shared" si="29"/>
        <v>0</v>
      </c>
      <c r="I171" s="58">
        <f t="shared" si="30"/>
        <v>1575172.95</v>
      </c>
      <c r="J171" s="98" t="s">
        <v>513</v>
      </c>
    </row>
    <row r="172" spans="1:10" x14ac:dyDescent="0.25">
      <c r="A172" s="67" t="s">
        <v>189</v>
      </c>
      <c r="B172" s="58">
        <v>1703677.86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29"/>
        <v>1703677.86</v>
      </c>
      <c r="H172" s="58">
        <f t="shared" si="29"/>
        <v>0</v>
      </c>
      <c r="I172" s="58">
        <f t="shared" si="30"/>
        <v>1703677.86</v>
      </c>
      <c r="J172" s="98" t="s">
        <v>514</v>
      </c>
    </row>
    <row r="173" spans="1:10" x14ac:dyDescent="0.25">
      <c r="A173" s="67" t="s">
        <v>190</v>
      </c>
      <c r="B173" s="58">
        <v>2620130.42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29"/>
        <v>2620130.42</v>
      </c>
      <c r="H173" s="58">
        <f t="shared" si="29"/>
        <v>0</v>
      </c>
      <c r="I173" s="58">
        <f t="shared" si="30"/>
        <v>2620130.42</v>
      </c>
      <c r="J173" s="98" t="s">
        <v>515</v>
      </c>
    </row>
    <row r="174" spans="1:10" x14ac:dyDescent="0.25">
      <c r="A174" s="67" t="s">
        <v>191</v>
      </c>
      <c r="B174" s="58">
        <v>4572643.57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29"/>
        <v>4572643.57</v>
      </c>
      <c r="H174" s="58">
        <f t="shared" si="29"/>
        <v>0</v>
      </c>
      <c r="I174" s="58">
        <f t="shared" si="30"/>
        <v>4572643.57</v>
      </c>
      <c r="J174" s="98" t="s">
        <v>516</v>
      </c>
    </row>
    <row r="175" spans="1:10" x14ac:dyDescent="0.25">
      <c r="A175" s="67" t="s">
        <v>192</v>
      </c>
      <c r="B175" s="58">
        <v>0</v>
      </c>
      <c r="C175" s="58">
        <v>0</v>
      </c>
      <c r="D175" s="58">
        <v>0</v>
      </c>
      <c r="E175" s="58">
        <v>0</v>
      </c>
      <c r="F175" s="58">
        <v>0</v>
      </c>
      <c r="G175" s="58">
        <f t="shared" si="29"/>
        <v>0</v>
      </c>
      <c r="H175" s="58">
        <f t="shared" si="29"/>
        <v>0</v>
      </c>
      <c r="I175" s="58">
        <f t="shared" si="30"/>
        <v>0</v>
      </c>
      <c r="J175" s="98" t="s">
        <v>517</v>
      </c>
    </row>
    <row r="176" spans="1:10" x14ac:dyDescent="0.25">
      <c r="A176" s="67" t="s">
        <v>193</v>
      </c>
      <c r="B176" s="58">
        <v>1427028.53</v>
      </c>
      <c r="C176" s="58">
        <v>0</v>
      </c>
      <c r="D176" s="58">
        <v>0</v>
      </c>
      <c r="E176" s="58">
        <v>0</v>
      </c>
      <c r="F176" s="58">
        <v>0</v>
      </c>
      <c r="G176" s="58">
        <f t="shared" si="29"/>
        <v>1427028.53</v>
      </c>
      <c r="H176" s="58">
        <f t="shared" si="29"/>
        <v>0</v>
      </c>
      <c r="I176" s="58">
        <f t="shared" si="30"/>
        <v>1427028.53</v>
      </c>
      <c r="J176" s="98" t="s">
        <v>518</v>
      </c>
    </row>
    <row r="177" spans="1:10" x14ac:dyDescent="0.25">
      <c r="A177" s="67" t="s">
        <v>194</v>
      </c>
      <c r="B177" s="58">
        <v>4067571.23</v>
      </c>
      <c r="C177" s="58">
        <v>0</v>
      </c>
      <c r="D177" s="58">
        <v>0</v>
      </c>
      <c r="E177" s="58">
        <v>0</v>
      </c>
      <c r="F177" s="58">
        <v>0</v>
      </c>
      <c r="G177" s="58">
        <f t="shared" si="29"/>
        <v>4067571.23</v>
      </c>
      <c r="H177" s="58">
        <f t="shared" si="29"/>
        <v>0</v>
      </c>
      <c r="I177" s="58">
        <f t="shared" si="30"/>
        <v>4067571.23</v>
      </c>
      <c r="J177" s="98" t="s">
        <v>519</v>
      </c>
    </row>
    <row r="178" spans="1:10" x14ac:dyDescent="0.25">
      <c r="A178" s="67" t="s">
        <v>195</v>
      </c>
      <c r="B178" s="58">
        <v>11861691.800000001</v>
      </c>
      <c r="C178" s="58">
        <v>0</v>
      </c>
      <c r="D178" s="58">
        <v>0</v>
      </c>
      <c r="E178" s="58">
        <v>0</v>
      </c>
      <c r="F178" s="58">
        <v>0</v>
      </c>
      <c r="G178" s="58">
        <f t="shared" si="29"/>
        <v>11861691.800000001</v>
      </c>
      <c r="H178" s="58">
        <f t="shared" si="29"/>
        <v>0</v>
      </c>
      <c r="I178" s="58">
        <f t="shared" si="30"/>
        <v>11861691.800000001</v>
      </c>
      <c r="J178" s="98" t="s">
        <v>520</v>
      </c>
    </row>
    <row r="179" spans="1:10" x14ac:dyDescent="0.25">
      <c r="A179" s="67" t="s">
        <v>196</v>
      </c>
      <c r="B179" s="58">
        <v>1488071.75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si="29"/>
        <v>1488071.75</v>
      </c>
      <c r="H179" s="58">
        <f t="shared" si="29"/>
        <v>0</v>
      </c>
      <c r="I179" s="58">
        <f t="shared" si="30"/>
        <v>1488071.75</v>
      </c>
      <c r="J179" s="98" t="s">
        <v>521</v>
      </c>
    </row>
    <row r="180" spans="1:10" x14ac:dyDescent="0.25">
      <c r="A180" s="67" t="s">
        <v>197</v>
      </c>
      <c r="B180" s="58">
        <v>562112.02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29"/>
        <v>562112.02</v>
      </c>
      <c r="H180" s="58">
        <f t="shared" si="29"/>
        <v>0</v>
      </c>
      <c r="I180" s="58">
        <f t="shared" si="30"/>
        <v>562112.02</v>
      </c>
      <c r="J180" s="98" t="s">
        <v>522</v>
      </c>
    </row>
    <row r="181" spans="1:10" x14ac:dyDescent="0.25">
      <c r="A181" s="67" t="s">
        <v>198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29"/>
        <v>0</v>
      </c>
      <c r="H181" s="58">
        <f t="shared" si="29"/>
        <v>0</v>
      </c>
      <c r="I181" s="58">
        <f t="shared" si="30"/>
        <v>0</v>
      </c>
      <c r="J181" s="98" t="s">
        <v>650</v>
      </c>
    </row>
    <row r="182" spans="1:10" x14ac:dyDescent="0.25">
      <c r="A182" s="67" t="s">
        <v>199</v>
      </c>
      <c r="B182" s="58">
        <v>2399916.64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29"/>
        <v>2399916.64</v>
      </c>
      <c r="H182" s="58">
        <f t="shared" si="29"/>
        <v>0</v>
      </c>
      <c r="I182" s="58">
        <f t="shared" si="30"/>
        <v>2399916.64</v>
      </c>
      <c r="J182" s="98" t="s">
        <v>523</v>
      </c>
    </row>
    <row r="183" spans="1:10" x14ac:dyDescent="0.25">
      <c r="A183" s="67" t="s">
        <v>200</v>
      </c>
      <c r="B183" s="58">
        <v>39110879.579999998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29"/>
        <v>39110879.579999998</v>
      </c>
      <c r="H183" s="58">
        <f t="shared" si="29"/>
        <v>0</v>
      </c>
      <c r="I183" s="58">
        <f t="shared" si="30"/>
        <v>39110879.579999998</v>
      </c>
      <c r="J183" s="98" t="s">
        <v>524</v>
      </c>
    </row>
    <row r="184" spans="1:10" x14ac:dyDescent="0.25">
      <c r="A184" s="67" t="s">
        <v>201</v>
      </c>
      <c r="B184" s="58">
        <v>10877780.15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29"/>
        <v>10877780.15</v>
      </c>
      <c r="H184" s="58">
        <f t="shared" si="29"/>
        <v>0</v>
      </c>
      <c r="I184" s="58">
        <f t="shared" si="30"/>
        <v>10877780.15</v>
      </c>
      <c r="J184" s="98" t="s">
        <v>525</v>
      </c>
    </row>
    <row r="185" spans="1:10" x14ac:dyDescent="0.25">
      <c r="A185" s="67" t="s">
        <v>202</v>
      </c>
      <c r="B185" s="58">
        <v>105740.34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29"/>
        <v>105740.34</v>
      </c>
      <c r="H185" s="58">
        <f t="shared" si="29"/>
        <v>0</v>
      </c>
      <c r="I185" s="58">
        <f t="shared" si="30"/>
        <v>105740.34</v>
      </c>
      <c r="J185" s="98" t="s">
        <v>526</v>
      </c>
    </row>
    <row r="186" spans="1:10" x14ac:dyDescent="0.25">
      <c r="A186" s="67" t="s">
        <v>203</v>
      </c>
      <c r="B186" s="58">
        <v>2233280.42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29"/>
        <v>2233280.42</v>
      </c>
      <c r="H186" s="58">
        <f t="shared" si="29"/>
        <v>0</v>
      </c>
      <c r="I186" s="58">
        <f t="shared" si="30"/>
        <v>2233280.42</v>
      </c>
      <c r="J186" s="98" t="s">
        <v>527</v>
      </c>
    </row>
    <row r="187" spans="1:10" x14ac:dyDescent="0.25">
      <c r="A187" s="67" t="s">
        <v>204</v>
      </c>
      <c r="B187" s="58">
        <v>637707.84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29"/>
        <v>637707.84</v>
      </c>
      <c r="H187" s="58">
        <f t="shared" si="29"/>
        <v>0</v>
      </c>
      <c r="I187" s="58">
        <f t="shared" si="30"/>
        <v>637707.84</v>
      </c>
      <c r="J187" s="98" t="s">
        <v>528</v>
      </c>
    </row>
    <row r="188" spans="1:10" x14ac:dyDescent="0.25">
      <c r="A188" s="67" t="s">
        <v>205</v>
      </c>
      <c r="B188" s="58">
        <v>0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29"/>
        <v>0</v>
      </c>
      <c r="H188" s="58">
        <f t="shared" si="29"/>
        <v>0</v>
      </c>
      <c r="I188" s="58">
        <f t="shared" si="30"/>
        <v>0</v>
      </c>
      <c r="J188" s="98" t="s">
        <v>651</v>
      </c>
    </row>
    <row r="189" spans="1:10" x14ac:dyDescent="0.25">
      <c r="A189" s="67" t="s">
        <v>206</v>
      </c>
      <c r="B189" s="58">
        <v>0</v>
      </c>
      <c r="C189" s="58">
        <v>2350346.31</v>
      </c>
      <c r="D189" s="58">
        <v>0</v>
      </c>
      <c r="E189" s="58">
        <v>0</v>
      </c>
      <c r="F189" s="58">
        <v>0</v>
      </c>
      <c r="G189" s="58">
        <f t="shared" si="29"/>
        <v>0</v>
      </c>
      <c r="H189" s="58">
        <f t="shared" si="29"/>
        <v>2350346.31</v>
      </c>
      <c r="I189" s="58">
        <f t="shared" si="30"/>
        <v>2350346.31</v>
      </c>
      <c r="J189" s="98" t="s">
        <v>529</v>
      </c>
    </row>
    <row r="190" spans="1:10" x14ac:dyDescent="0.25">
      <c r="A190" s="67" t="s">
        <v>207</v>
      </c>
      <c r="B190" s="58">
        <v>0</v>
      </c>
      <c r="C190" s="58">
        <v>303167.52</v>
      </c>
      <c r="D190" s="58">
        <v>0</v>
      </c>
      <c r="E190" s="58">
        <v>0</v>
      </c>
      <c r="F190" s="58">
        <v>0</v>
      </c>
      <c r="G190" s="58">
        <f t="shared" si="29"/>
        <v>0</v>
      </c>
      <c r="H190" s="58">
        <f t="shared" si="29"/>
        <v>303167.52</v>
      </c>
      <c r="I190" s="58">
        <f t="shared" si="30"/>
        <v>303167.52</v>
      </c>
      <c r="J190" s="98" t="s">
        <v>530</v>
      </c>
    </row>
    <row r="191" spans="1:10" x14ac:dyDescent="0.25">
      <c r="A191" s="67" t="s">
        <v>208</v>
      </c>
      <c r="B191" s="58">
        <v>0</v>
      </c>
      <c r="C191" s="58">
        <v>19563391.280000001</v>
      </c>
      <c r="D191" s="58">
        <v>0</v>
      </c>
      <c r="E191" s="58">
        <v>0</v>
      </c>
      <c r="F191" s="58">
        <v>0</v>
      </c>
      <c r="G191" s="58">
        <f t="shared" si="29"/>
        <v>0</v>
      </c>
      <c r="H191" s="58">
        <f t="shared" si="29"/>
        <v>19563391.280000001</v>
      </c>
      <c r="I191" s="58">
        <f t="shared" si="30"/>
        <v>19563391.280000001</v>
      </c>
      <c r="J191" s="98" t="s">
        <v>531</v>
      </c>
    </row>
    <row r="192" spans="1:10" x14ac:dyDescent="0.25">
      <c r="A192" s="67" t="s">
        <v>209</v>
      </c>
      <c r="B192" s="58">
        <v>0</v>
      </c>
      <c r="C192" s="58">
        <v>1515488.41</v>
      </c>
      <c r="D192" s="58">
        <v>0</v>
      </c>
      <c r="E192" s="58">
        <v>0</v>
      </c>
      <c r="F192" s="58">
        <v>0</v>
      </c>
      <c r="G192" s="58">
        <f t="shared" si="29"/>
        <v>0</v>
      </c>
      <c r="H192" s="58">
        <f t="shared" si="29"/>
        <v>1515488.41</v>
      </c>
      <c r="I192" s="58">
        <f t="shared" si="30"/>
        <v>1515488.41</v>
      </c>
      <c r="J192" s="98" t="s">
        <v>532</v>
      </c>
    </row>
    <row r="193" spans="1:12" x14ac:dyDescent="0.25">
      <c r="A193" s="67" t="s">
        <v>210</v>
      </c>
      <c r="B193" s="58">
        <v>0</v>
      </c>
      <c r="C193" s="58">
        <v>647458.31000000006</v>
      </c>
      <c r="D193" s="58">
        <v>0</v>
      </c>
      <c r="E193" s="58">
        <v>0</v>
      </c>
      <c r="F193" s="58">
        <v>0</v>
      </c>
      <c r="G193" s="58">
        <f t="shared" si="29"/>
        <v>0</v>
      </c>
      <c r="H193" s="58">
        <f t="shared" si="29"/>
        <v>647458.31000000006</v>
      </c>
      <c r="I193" s="58">
        <f t="shared" si="30"/>
        <v>647458.31000000006</v>
      </c>
      <c r="J193" s="98" t="s">
        <v>533</v>
      </c>
    </row>
    <row r="194" spans="1:12" x14ac:dyDescent="0.25">
      <c r="A194" s="67" t="s">
        <v>211</v>
      </c>
      <c r="B194" s="58">
        <v>0</v>
      </c>
      <c r="C194" s="58">
        <v>1825525.25</v>
      </c>
      <c r="D194" s="58">
        <v>0</v>
      </c>
      <c r="E194" s="58">
        <v>0</v>
      </c>
      <c r="F194" s="58">
        <v>0</v>
      </c>
      <c r="G194" s="58">
        <f t="shared" si="29"/>
        <v>0</v>
      </c>
      <c r="H194" s="58">
        <f t="shared" si="29"/>
        <v>1825525.25</v>
      </c>
      <c r="I194" s="58">
        <f t="shared" si="30"/>
        <v>1825525.25</v>
      </c>
      <c r="J194" s="98" t="s">
        <v>534</v>
      </c>
    </row>
    <row r="195" spans="1:12" x14ac:dyDescent="0.25">
      <c r="A195" s="67" t="s">
        <v>212</v>
      </c>
      <c r="B195" s="58">
        <v>0</v>
      </c>
      <c r="C195" s="58">
        <v>1983229.47</v>
      </c>
      <c r="D195" s="58">
        <v>0</v>
      </c>
      <c r="E195" s="58">
        <v>0</v>
      </c>
      <c r="F195" s="58">
        <v>0</v>
      </c>
      <c r="G195" s="58">
        <f t="shared" si="29"/>
        <v>0</v>
      </c>
      <c r="H195" s="58">
        <f t="shared" si="29"/>
        <v>1983229.47</v>
      </c>
      <c r="I195" s="58">
        <f t="shared" si="30"/>
        <v>1983229.47</v>
      </c>
      <c r="J195" s="98" t="s">
        <v>535</v>
      </c>
    </row>
    <row r="196" spans="1:12" x14ac:dyDescent="0.25">
      <c r="A196" s="67" t="s">
        <v>213</v>
      </c>
      <c r="B196" s="58">
        <v>0</v>
      </c>
      <c r="C196" s="58">
        <v>13167433.060000001</v>
      </c>
      <c r="D196" s="58">
        <v>0</v>
      </c>
      <c r="E196" s="58">
        <v>0</v>
      </c>
      <c r="F196" s="58">
        <v>0</v>
      </c>
      <c r="G196" s="58">
        <f t="shared" si="29"/>
        <v>0</v>
      </c>
      <c r="H196" s="58">
        <f t="shared" si="29"/>
        <v>13167433.060000001</v>
      </c>
      <c r="I196" s="58">
        <f t="shared" si="30"/>
        <v>13167433.060000001</v>
      </c>
      <c r="J196" s="98" t="s">
        <v>536</v>
      </c>
    </row>
    <row r="197" spans="1:12" x14ac:dyDescent="0.25">
      <c r="A197" s="67" t="s">
        <v>214</v>
      </c>
      <c r="B197" s="58">
        <v>0</v>
      </c>
      <c r="C197" s="58">
        <v>250406.09</v>
      </c>
      <c r="D197" s="58">
        <v>0</v>
      </c>
      <c r="E197" s="58">
        <v>0</v>
      </c>
      <c r="F197" s="58">
        <v>0</v>
      </c>
      <c r="G197" s="58">
        <f t="shared" si="29"/>
        <v>0</v>
      </c>
      <c r="H197" s="58">
        <f t="shared" si="29"/>
        <v>250406.09</v>
      </c>
      <c r="I197" s="58">
        <f t="shared" si="30"/>
        <v>250406.09</v>
      </c>
      <c r="J197" s="98" t="s">
        <v>537</v>
      </c>
    </row>
    <row r="198" spans="1:12" x14ac:dyDescent="0.25">
      <c r="A198" s="67" t="s">
        <v>215</v>
      </c>
      <c r="B198" s="58">
        <v>0</v>
      </c>
      <c r="C198" s="58">
        <v>27120.18</v>
      </c>
      <c r="D198" s="58">
        <v>0</v>
      </c>
      <c r="E198" s="58">
        <v>0</v>
      </c>
      <c r="F198" s="58">
        <v>0</v>
      </c>
      <c r="G198" s="58">
        <f t="shared" si="29"/>
        <v>0</v>
      </c>
      <c r="H198" s="58">
        <f t="shared" si="29"/>
        <v>27120.18</v>
      </c>
      <c r="I198" s="58">
        <f t="shared" si="30"/>
        <v>27120.18</v>
      </c>
      <c r="J198" s="98" t="s">
        <v>538</v>
      </c>
    </row>
    <row r="199" spans="1:12" x14ac:dyDescent="0.25">
      <c r="A199" s="67" t="s">
        <v>216</v>
      </c>
      <c r="B199" s="58">
        <v>0</v>
      </c>
      <c r="C199" s="58">
        <v>344932.77</v>
      </c>
      <c r="D199" s="58">
        <v>0</v>
      </c>
      <c r="E199" s="58">
        <v>0</v>
      </c>
      <c r="F199" s="58">
        <v>0</v>
      </c>
      <c r="G199" s="58">
        <f t="shared" si="29"/>
        <v>0</v>
      </c>
      <c r="H199" s="58">
        <f t="shared" si="29"/>
        <v>344932.77</v>
      </c>
      <c r="I199" s="58">
        <f t="shared" si="30"/>
        <v>344932.77</v>
      </c>
      <c r="J199" s="98" t="s">
        <v>539</v>
      </c>
    </row>
    <row r="200" spans="1:12" x14ac:dyDescent="0.25">
      <c r="A200" s="67" t="s">
        <v>217</v>
      </c>
      <c r="B200" s="58">
        <v>0</v>
      </c>
      <c r="C200" s="58">
        <v>8322017.3600000003</v>
      </c>
      <c r="D200" s="58">
        <v>0</v>
      </c>
      <c r="E200" s="58">
        <v>0</v>
      </c>
      <c r="F200" s="58">
        <v>0</v>
      </c>
      <c r="G200" s="58">
        <f t="shared" si="29"/>
        <v>0</v>
      </c>
      <c r="H200" s="58">
        <f t="shared" si="29"/>
        <v>8322017.3600000003</v>
      </c>
      <c r="I200" s="58">
        <f t="shared" si="30"/>
        <v>8322017.3600000003</v>
      </c>
      <c r="J200" s="98" t="s">
        <v>540</v>
      </c>
    </row>
    <row r="201" spans="1:12" x14ac:dyDescent="0.25">
      <c r="A201" s="67" t="s">
        <v>218</v>
      </c>
      <c r="B201" s="58">
        <v>0</v>
      </c>
      <c r="C201" s="58">
        <v>793382.24</v>
      </c>
      <c r="D201" s="58">
        <v>0</v>
      </c>
      <c r="E201" s="58">
        <v>0</v>
      </c>
      <c r="F201" s="58">
        <v>0</v>
      </c>
      <c r="G201" s="58">
        <f t="shared" si="29"/>
        <v>0</v>
      </c>
      <c r="H201" s="58">
        <f t="shared" si="29"/>
        <v>793382.24</v>
      </c>
      <c r="I201" s="58">
        <f t="shared" si="30"/>
        <v>793382.24</v>
      </c>
      <c r="J201" s="98" t="s">
        <v>541</v>
      </c>
    </row>
    <row r="202" spans="1:12" x14ac:dyDescent="0.25">
      <c r="A202" s="67" t="s">
        <v>219</v>
      </c>
      <c r="B202" s="58">
        <v>0</v>
      </c>
      <c r="C202" s="58">
        <v>163534.51</v>
      </c>
      <c r="D202" s="58">
        <v>0</v>
      </c>
      <c r="E202" s="58">
        <v>0</v>
      </c>
      <c r="F202" s="58">
        <v>0</v>
      </c>
      <c r="G202" s="58">
        <f t="shared" si="29"/>
        <v>0</v>
      </c>
      <c r="H202" s="58">
        <f t="shared" si="29"/>
        <v>163534.51</v>
      </c>
      <c r="I202" s="58">
        <f t="shared" si="30"/>
        <v>163534.51</v>
      </c>
      <c r="J202" s="98" t="s">
        <v>542</v>
      </c>
    </row>
    <row r="203" spans="1:12" x14ac:dyDescent="0.25">
      <c r="A203" s="67" t="s">
        <v>220</v>
      </c>
      <c r="B203" s="58">
        <v>0</v>
      </c>
      <c r="C203" s="58">
        <v>4577032.93</v>
      </c>
      <c r="D203" s="58">
        <v>0</v>
      </c>
      <c r="E203" s="58">
        <v>0</v>
      </c>
      <c r="F203" s="58">
        <v>0</v>
      </c>
      <c r="G203" s="58">
        <f t="shared" si="29"/>
        <v>0</v>
      </c>
      <c r="H203" s="58">
        <f t="shared" si="29"/>
        <v>4577032.93</v>
      </c>
      <c r="I203" s="58">
        <f t="shared" si="30"/>
        <v>4577032.93</v>
      </c>
      <c r="J203" s="98" t="s">
        <v>543</v>
      </c>
    </row>
    <row r="204" spans="1:12" x14ac:dyDescent="0.25">
      <c r="A204" s="67" t="s">
        <v>221</v>
      </c>
      <c r="B204" s="58">
        <v>0</v>
      </c>
      <c r="C204" s="58">
        <v>706631.03</v>
      </c>
      <c r="D204" s="58">
        <v>0</v>
      </c>
      <c r="E204" s="58">
        <v>0</v>
      </c>
      <c r="F204" s="58">
        <v>0</v>
      </c>
      <c r="G204" s="58">
        <f t="shared" si="29"/>
        <v>0</v>
      </c>
      <c r="H204" s="58">
        <f t="shared" si="29"/>
        <v>706631.03</v>
      </c>
      <c r="I204" s="58">
        <f t="shared" si="30"/>
        <v>706631.03</v>
      </c>
      <c r="J204" s="98" t="s">
        <v>544</v>
      </c>
    </row>
    <row r="205" spans="1:12" x14ac:dyDescent="0.25">
      <c r="A205" s="67" t="s">
        <v>222</v>
      </c>
      <c r="B205" s="94">
        <v>0</v>
      </c>
      <c r="C205" s="94">
        <v>718544.28</v>
      </c>
      <c r="D205" s="94">
        <v>0</v>
      </c>
      <c r="E205" s="94">
        <v>0</v>
      </c>
      <c r="F205" s="94">
        <v>0</v>
      </c>
      <c r="G205" s="94">
        <f t="shared" si="29"/>
        <v>0</v>
      </c>
      <c r="H205" s="94">
        <f t="shared" si="29"/>
        <v>718544.28</v>
      </c>
      <c r="I205" s="94">
        <f t="shared" si="30"/>
        <v>718544.28</v>
      </c>
      <c r="J205" s="98" t="s">
        <v>545</v>
      </c>
    </row>
    <row r="206" spans="1:12" x14ac:dyDescent="0.25">
      <c r="A206" s="67" t="s">
        <v>223</v>
      </c>
      <c r="B206" s="58">
        <f>SUM(B170:B205)</f>
        <v>86597401.150000021</v>
      </c>
      <c r="C206" s="58">
        <f t="shared" ref="C206:I206" si="31">SUM(C170:C205)</f>
        <v>57259641.000000007</v>
      </c>
      <c r="D206" s="58">
        <f t="shared" si="31"/>
        <v>0</v>
      </c>
      <c r="E206" s="58">
        <f t="shared" si="31"/>
        <v>0</v>
      </c>
      <c r="F206" s="58">
        <f t="shared" si="31"/>
        <v>0</v>
      </c>
      <c r="G206" s="58">
        <f t="shared" si="31"/>
        <v>86597401.150000021</v>
      </c>
      <c r="H206" s="58">
        <f t="shared" si="31"/>
        <v>57259641.000000007</v>
      </c>
      <c r="I206" s="58">
        <f t="shared" si="31"/>
        <v>143857042.15000004</v>
      </c>
      <c r="J206" s="95" t="s">
        <v>511</v>
      </c>
    </row>
    <row r="207" spans="1:12" x14ac:dyDescent="0.25">
      <c r="A207" s="57" t="s">
        <v>224</v>
      </c>
      <c r="B207" s="58"/>
      <c r="C207" s="58"/>
      <c r="D207" s="58"/>
      <c r="E207" s="58"/>
      <c r="F207" s="58"/>
      <c r="G207" s="58"/>
      <c r="H207" s="58"/>
      <c r="I207" s="58"/>
      <c r="J207" s="67"/>
    </row>
    <row r="208" spans="1:12" x14ac:dyDescent="0.25">
      <c r="A208" s="67" t="s">
        <v>225</v>
      </c>
      <c r="B208" s="58">
        <v>0</v>
      </c>
      <c r="C208" s="58">
        <v>0</v>
      </c>
      <c r="D208" s="58">
        <v>240481.98</v>
      </c>
      <c r="E208" s="58">
        <f>ROUND($D208*K208,2)</f>
        <v>139816.22</v>
      </c>
      <c r="F208" s="58">
        <f>ROUND($D208*L208,2)</f>
        <v>100665.76</v>
      </c>
      <c r="G208" s="58">
        <f>B208+E208</f>
        <v>139816.22</v>
      </c>
      <c r="H208" s="58">
        <f t="shared" ref="H208:H212" si="32">C208+F208</f>
        <v>100665.76</v>
      </c>
      <c r="I208" s="58">
        <f t="shared" ref="I208:I211" si="33">SUM(G208:H208)</f>
        <v>240481.97999999998</v>
      </c>
      <c r="J208" s="98" t="s">
        <v>547</v>
      </c>
      <c r="K208" s="102">
        <f>+'Common by Account (CBR)'!$F$74</f>
        <v>0.58140000000000003</v>
      </c>
      <c r="L208" s="102">
        <f>+'Common by Account (CBR)'!$G$74</f>
        <v>0.41860000000000003</v>
      </c>
    </row>
    <row r="209" spans="1:12" x14ac:dyDescent="0.25">
      <c r="A209" s="67" t="s">
        <v>226</v>
      </c>
      <c r="B209" s="58">
        <v>11487107.5</v>
      </c>
      <c r="C209" s="58">
        <v>7986628.2300000004</v>
      </c>
      <c r="D209" s="58">
        <v>2447118.16</v>
      </c>
      <c r="E209" s="58">
        <f t="shared" ref="E209:E212" si="34">ROUND($D209*K209,2)</f>
        <v>1531895.97</v>
      </c>
      <c r="F209" s="58">
        <f t="shared" ref="F209:F212" si="35">ROUND($D209*L209,2)</f>
        <v>915222.19</v>
      </c>
      <c r="G209" s="58">
        <f t="shared" ref="G209:G212" si="36">B209+E209</f>
        <v>13019003.470000001</v>
      </c>
      <c r="H209" s="58">
        <f t="shared" si="32"/>
        <v>8901850.4199999999</v>
      </c>
      <c r="I209" s="58">
        <f t="shared" si="33"/>
        <v>21920853.890000001</v>
      </c>
      <c r="J209" s="98" t="s">
        <v>674</v>
      </c>
      <c r="K209" s="102">
        <f>+'Common by Account (CBR)'!F75</f>
        <v>0.626</v>
      </c>
      <c r="L209" s="102">
        <f>+'Common by Account (CBR)'!G75</f>
        <v>0.374</v>
      </c>
    </row>
    <row r="210" spans="1:12" x14ac:dyDescent="0.25">
      <c r="A210" s="67" t="s">
        <v>227</v>
      </c>
      <c r="B210" s="58">
        <v>1474604.49</v>
      </c>
      <c r="C210" s="58">
        <v>939727.66</v>
      </c>
      <c r="D210" s="58">
        <v>34610690.329999998</v>
      </c>
      <c r="E210" s="58">
        <f t="shared" si="34"/>
        <v>20122655.359999999</v>
      </c>
      <c r="F210" s="58">
        <f t="shared" si="35"/>
        <v>14488034.970000001</v>
      </c>
      <c r="G210" s="58">
        <f t="shared" si="36"/>
        <v>21597259.849999998</v>
      </c>
      <c r="H210" s="58">
        <f t="shared" si="32"/>
        <v>15427762.630000001</v>
      </c>
      <c r="I210" s="58">
        <f t="shared" si="33"/>
        <v>37025022.479999997</v>
      </c>
      <c r="J210" s="98" t="s">
        <v>675</v>
      </c>
      <c r="K210" s="102">
        <f>+'Common by Account (CBR)'!$F$74</f>
        <v>0.58140000000000003</v>
      </c>
      <c r="L210" s="102">
        <f>+'Common by Account (CBR)'!$G$74</f>
        <v>0.41860000000000003</v>
      </c>
    </row>
    <row r="211" spans="1:12" x14ac:dyDescent="0.25">
      <c r="A211" s="67" t="s">
        <v>228</v>
      </c>
      <c r="B211" s="58">
        <v>17636290.530000001</v>
      </c>
      <c r="C211" s="58">
        <v>4275853.17</v>
      </c>
      <c r="D211" s="58">
        <v>-72861.3</v>
      </c>
      <c r="E211" s="58">
        <f t="shared" si="34"/>
        <v>-48270.61</v>
      </c>
      <c r="F211" s="58">
        <f t="shared" si="35"/>
        <v>-24590.69</v>
      </c>
      <c r="G211" s="58">
        <f t="shared" si="36"/>
        <v>17588019.920000002</v>
      </c>
      <c r="H211" s="58">
        <f t="shared" si="32"/>
        <v>4251262.4799999995</v>
      </c>
      <c r="I211" s="58">
        <f t="shared" si="33"/>
        <v>21839282.400000002</v>
      </c>
      <c r="J211" s="98" t="s">
        <v>548</v>
      </c>
      <c r="K211" s="102">
        <f>+'Common by Account (CBR)'!$F$77</f>
        <v>0.66249999999999998</v>
      </c>
      <c r="L211" s="102">
        <f>+'Common by Account (CBR)'!$G$77</f>
        <v>0.33750000000000002</v>
      </c>
    </row>
    <row r="212" spans="1:12" x14ac:dyDescent="0.25">
      <c r="A212" s="67" t="s">
        <v>229</v>
      </c>
      <c r="B212" s="94">
        <v>0</v>
      </c>
      <c r="C212" s="94">
        <v>0</v>
      </c>
      <c r="D212" s="94">
        <v>0</v>
      </c>
      <c r="E212" s="94">
        <f t="shared" si="34"/>
        <v>0</v>
      </c>
      <c r="F212" s="94">
        <f t="shared" si="35"/>
        <v>0</v>
      </c>
      <c r="G212" s="94">
        <f t="shared" si="36"/>
        <v>0</v>
      </c>
      <c r="H212" s="94">
        <f t="shared" si="32"/>
        <v>0</v>
      </c>
      <c r="I212" s="94">
        <f>SUM(G212:H212)</f>
        <v>0</v>
      </c>
      <c r="J212" s="98" t="s">
        <v>652</v>
      </c>
    </row>
    <row r="213" spans="1:12" x14ac:dyDescent="0.25">
      <c r="A213" s="67" t="s">
        <v>230</v>
      </c>
      <c r="B213" s="58">
        <f>SUM(B208:B212)</f>
        <v>30598002.520000003</v>
      </c>
      <c r="C213" s="58">
        <f t="shared" ref="C213:I213" si="37">SUM(C208:C212)</f>
        <v>13202209.060000001</v>
      </c>
      <c r="D213" s="58">
        <f t="shared" si="37"/>
        <v>37225429.170000002</v>
      </c>
      <c r="E213" s="58">
        <f t="shared" si="37"/>
        <v>21746096.940000001</v>
      </c>
      <c r="F213" s="58">
        <f t="shared" si="37"/>
        <v>15479332.23</v>
      </c>
      <c r="G213" s="58">
        <f t="shared" si="37"/>
        <v>52344099.460000001</v>
      </c>
      <c r="H213" s="58">
        <f t="shared" si="37"/>
        <v>28681541.290000003</v>
      </c>
      <c r="I213" s="58">
        <f t="shared" si="37"/>
        <v>81025640.75</v>
      </c>
      <c r="J213" s="95" t="s">
        <v>546</v>
      </c>
    </row>
    <row r="214" spans="1:12" x14ac:dyDescent="0.25">
      <c r="A214" s="57" t="s">
        <v>231</v>
      </c>
      <c r="B214" s="58"/>
      <c r="C214" s="58"/>
      <c r="D214" s="58"/>
      <c r="E214" s="58"/>
      <c r="F214" s="58"/>
      <c r="G214" s="58"/>
      <c r="H214" s="58"/>
      <c r="I214" s="58"/>
      <c r="J214" s="67"/>
    </row>
    <row r="215" spans="1:12" x14ac:dyDescent="0.25">
      <c r="A215" s="67" t="s">
        <v>232</v>
      </c>
      <c r="B215" s="58">
        <v>20428391.079999998</v>
      </c>
      <c r="C215" s="58">
        <v>5115318.3899999997</v>
      </c>
      <c r="D215" s="58">
        <v>1896281.57</v>
      </c>
      <c r="E215" s="58">
        <f t="shared" ref="E215:E221" si="38">ROUND($D215*K215,2)</f>
        <v>1102498.1000000001</v>
      </c>
      <c r="F215" s="58">
        <f t="shared" ref="F215:F221" si="39">ROUND($D215*L215,2)</f>
        <v>793783.47</v>
      </c>
      <c r="G215" s="58">
        <f t="shared" ref="G215:H221" si="40">B215+E215</f>
        <v>21530889.18</v>
      </c>
      <c r="H215" s="58">
        <f t="shared" si="40"/>
        <v>5909101.8599999994</v>
      </c>
      <c r="I215" s="58">
        <f t="shared" ref="I215:I221" si="41">SUM(G215:H215)</f>
        <v>27439991.039999999</v>
      </c>
      <c r="J215" s="98" t="s">
        <v>550</v>
      </c>
      <c r="K215" s="102">
        <f>+'Common by Account (CBR)'!$F$74</f>
        <v>0.58140000000000003</v>
      </c>
      <c r="L215" s="102">
        <f>+'Common by Account (CBR)'!$G$74</f>
        <v>0.41860000000000003</v>
      </c>
    </row>
    <row r="216" spans="1:12" x14ac:dyDescent="0.25">
      <c r="A216" s="67" t="s">
        <v>233</v>
      </c>
      <c r="B216" s="58">
        <v>912135.24</v>
      </c>
      <c r="C216" s="58">
        <v>364908.7</v>
      </c>
      <c r="D216" s="58">
        <v>2605562.54</v>
      </c>
      <c r="E216" s="58">
        <f t="shared" si="38"/>
        <v>1514874.06</v>
      </c>
      <c r="F216" s="58">
        <f t="shared" si="39"/>
        <v>1090688.48</v>
      </c>
      <c r="G216" s="58">
        <f t="shared" si="40"/>
        <v>2427009.2999999998</v>
      </c>
      <c r="H216" s="58">
        <f t="shared" si="40"/>
        <v>1455597.18</v>
      </c>
      <c r="I216" s="58">
        <f t="shared" si="41"/>
        <v>3882606.4799999995</v>
      </c>
      <c r="J216" s="98" t="s">
        <v>551</v>
      </c>
      <c r="K216" s="102">
        <f>+'Common by Account (CBR)'!$F$74</f>
        <v>0.58140000000000003</v>
      </c>
      <c r="L216" s="102">
        <f>+'Common by Account (CBR)'!$G$74</f>
        <v>0.41860000000000003</v>
      </c>
    </row>
    <row r="217" spans="1:12" x14ac:dyDescent="0.25">
      <c r="A217" s="67" t="s">
        <v>234</v>
      </c>
      <c r="B217" s="58">
        <v>0</v>
      </c>
      <c r="C217" s="58">
        <v>0</v>
      </c>
      <c r="D217" s="58">
        <v>129.6</v>
      </c>
      <c r="E217" s="58">
        <f t="shared" si="38"/>
        <v>75.349999999999994</v>
      </c>
      <c r="F217" s="58">
        <f t="shared" si="39"/>
        <v>54.25</v>
      </c>
      <c r="G217" s="58">
        <f t="shared" si="40"/>
        <v>75.349999999999994</v>
      </c>
      <c r="H217" s="58">
        <f t="shared" si="40"/>
        <v>54.25</v>
      </c>
      <c r="I217" s="58">
        <f t="shared" si="41"/>
        <v>129.6</v>
      </c>
      <c r="J217" s="98" t="s">
        <v>552</v>
      </c>
      <c r="K217" s="102">
        <f>+'Common by Account (CBR)'!$F$74</f>
        <v>0.58140000000000003</v>
      </c>
      <c r="L217" s="102">
        <f>+'Common by Account (CBR)'!$G$74</f>
        <v>0.41860000000000003</v>
      </c>
    </row>
    <row r="218" spans="1:12" x14ac:dyDescent="0.25">
      <c r="A218" s="67" t="s">
        <v>235</v>
      </c>
      <c r="B218" s="58">
        <v>0</v>
      </c>
      <c r="C218" s="58">
        <v>0</v>
      </c>
      <c r="D218" s="58">
        <v>0</v>
      </c>
      <c r="E218" s="58">
        <f t="shared" si="38"/>
        <v>0</v>
      </c>
      <c r="F218" s="58">
        <f t="shared" si="39"/>
        <v>0</v>
      </c>
      <c r="G218" s="58">
        <f t="shared" si="40"/>
        <v>0</v>
      </c>
      <c r="H218" s="58">
        <f t="shared" si="40"/>
        <v>0</v>
      </c>
      <c r="I218" s="58">
        <f t="shared" si="41"/>
        <v>0</v>
      </c>
      <c r="J218" s="98" t="s">
        <v>653</v>
      </c>
      <c r="K218" s="102">
        <f>+'Common by Account (CBR)'!$F$74</f>
        <v>0.58140000000000003</v>
      </c>
      <c r="L218" s="102">
        <f>+'Common by Account (CBR)'!$G$74</f>
        <v>0.41860000000000003</v>
      </c>
    </row>
    <row r="219" spans="1:12" x14ac:dyDescent="0.25">
      <c r="A219" s="67" t="s">
        <v>236</v>
      </c>
      <c r="B219" s="58">
        <v>782721.85</v>
      </c>
      <c r="C219" s="58">
        <v>0</v>
      </c>
      <c r="D219" s="58">
        <v>-136558.70000000001</v>
      </c>
      <c r="E219" s="58">
        <f t="shared" si="38"/>
        <v>-79395.23</v>
      </c>
      <c r="F219" s="58">
        <f t="shared" si="39"/>
        <v>-57163.47</v>
      </c>
      <c r="G219" s="58">
        <f t="shared" si="40"/>
        <v>703326.62</v>
      </c>
      <c r="H219" s="58">
        <f t="shared" si="40"/>
        <v>-57163.47</v>
      </c>
      <c r="I219" s="58">
        <f t="shared" si="41"/>
        <v>646163.15</v>
      </c>
      <c r="J219" s="98" t="s">
        <v>553</v>
      </c>
      <c r="K219" s="102">
        <f>+'Common by Account (CBR)'!$F$74</f>
        <v>0.58140000000000003</v>
      </c>
      <c r="L219" s="102">
        <f>+'Common by Account (CBR)'!$G$74</f>
        <v>0.41860000000000003</v>
      </c>
    </row>
    <row r="220" spans="1:12" x14ac:dyDescent="0.25">
      <c r="A220" s="67" t="s">
        <v>237</v>
      </c>
      <c r="B220" s="58">
        <v>0</v>
      </c>
      <c r="C220" s="58">
        <v>0</v>
      </c>
      <c r="D220" s="58">
        <v>0</v>
      </c>
      <c r="E220" s="58">
        <f t="shared" si="38"/>
        <v>0</v>
      </c>
      <c r="F220" s="58">
        <f t="shared" si="39"/>
        <v>0</v>
      </c>
      <c r="G220" s="58">
        <f t="shared" si="40"/>
        <v>0</v>
      </c>
      <c r="H220" s="58">
        <f t="shared" si="40"/>
        <v>0</v>
      </c>
      <c r="I220" s="58">
        <f t="shared" si="41"/>
        <v>0</v>
      </c>
      <c r="J220" s="98" t="s">
        <v>654</v>
      </c>
      <c r="K220" s="102">
        <f>+'Common by Account (CBR)'!$F$74</f>
        <v>0.58140000000000003</v>
      </c>
      <c r="L220" s="102">
        <f>+'Common by Account (CBR)'!$G$74</f>
        <v>0.41860000000000003</v>
      </c>
    </row>
    <row r="221" spans="1:12" x14ac:dyDescent="0.25">
      <c r="A221" s="67" t="s">
        <v>238</v>
      </c>
      <c r="B221" s="94">
        <v>0</v>
      </c>
      <c r="C221" s="94">
        <v>0</v>
      </c>
      <c r="D221" s="94">
        <v>0</v>
      </c>
      <c r="E221" s="94">
        <f t="shared" si="38"/>
        <v>0</v>
      </c>
      <c r="F221" s="94">
        <f t="shared" si="39"/>
        <v>0</v>
      </c>
      <c r="G221" s="94">
        <f t="shared" si="40"/>
        <v>0</v>
      </c>
      <c r="H221" s="94">
        <f t="shared" si="40"/>
        <v>0</v>
      </c>
      <c r="I221" s="94">
        <f t="shared" si="41"/>
        <v>0</v>
      </c>
      <c r="J221" s="98" t="s">
        <v>655</v>
      </c>
      <c r="K221" s="102">
        <f>+'Common by Account (CBR)'!$F$74</f>
        <v>0.58140000000000003</v>
      </c>
      <c r="L221" s="102">
        <f>+'Common by Account (CBR)'!$G$74</f>
        <v>0.41860000000000003</v>
      </c>
    </row>
    <row r="222" spans="1:12" x14ac:dyDescent="0.25">
      <c r="A222" s="67" t="s">
        <v>239</v>
      </c>
      <c r="B222" s="58">
        <f>SUM(B215:B221)</f>
        <v>22123248.169999998</v>
      </c>
      <c r="C222" s="58">
        <f t="shared" ref="C222:I222" si="42">SUM(C215:C221)</f>
        <v>5480227.0899999999</v>
      </c>
      <c r="D222" s="58">
        <f t="shared" si="42"/>
        <v>4365415.01</v>
      </c>
      <c r="E222" s="58">
        <f t="shared" si="42"/>
        <v>2538052.2800000003</v>
      </c>
      <c r="F222" s="58">
        <f t="shared" si="42"/>
        <v>1827362.73</v>
      </c>
      <c r="G222" s="58">
        <f t="shared" si="42"/>
        <v>24661300.450000003</v>
      </c>
      <c r="H222" s="58">
        <f t="shared" si="42"/>
        <v>7307589.8199999994</v>
      </c>
      <c r="I222" s="58">
        <f t="shared" si="42"/>
        <v>31968890.27</v>
      </c>
      <c r="J222" s="95" t="s">
        <v>549</v>
      </c>
    </row>
    <row r="223" spans="1:12" x14ac:dyDescent="0.25">
      <c r="A223" s="57" t="s">
        <v>240</v>
      </c>
      <c r="B223" s="58"/>
      <c r="C223" s="58"/>
      <c r="D223" s="58"/>
      <c r="E223" s="58"/>
      <c r="F223" s="58"/>
      <c r="G223" s="58"/>
      <c r="H223" s="58"/>
      <c r="I223" s="58"/>
      <c r="J223" s="67"/>
    </row>
    <row r="224" spans="1:12" x14ac:dyDescent="0.25">
      <c r="A224" s="103" t="s">
        <v>241</v>
      </c>
      <c r="B224" s="94">
        <v>82342000.519999996</v>
      </c>
      <c r="C224" s="94">
        <v>17243356.620000001</v>
      </c>
      <c r="D224" s="94">
        <v>0</v>
      </c>
      <c r="E224" s="94">
        <v>0</v>
      </c>
      <c r="F224" s="94">
        <v>0</v>
      </c>
      <c r="G224" s="94">
        <f t="shared" ref="G224:H224" si="43">B224+E224</f>
        <v>82342000.519999996</v>
      </c>
      <c r="H224" s="94">
        <f t="shared" si="43"/>
        <v>17243356.620000001</v>
      </c>
      <c r="I224" s="94">
        <f t="shared" ref="I224" si="44">SUM(G224:H224)</f>
        <v>99585357.140000001</v>
      </c>
      <c r="J224" s="98" t="s">
        <v>555</v>
      </c>
    </row>
    <row r="225" spans="1:12" x14ac:dyDescent="0.25">
      <c r="A225" s="67" t="s">
        <v>242</v>
      </c>
      <c r="B225" s="58">
        <f>SUM(B224)</f>
        <v>82342000.519999996</v>
      </c>
      <c r="C225" s="58">
        <f t="shared" ref="C225:I225" si="45">SUM(C224)</f>
        <v>17243356.620000001</v>
      </c>
      <c r="D225" s="58">
        <f t="shared" si="45"/>
        <v>0</v>
      </c>
      <c r="E225" s="58">
        <f t="shared" si="45"/>
        <v>0</v>
      </c>
      <c r="F225" s="58">
        <f t="shared" si="45"/>
        <v>0</v>
      </c>
      <c r="G225" s="58">
        <f t="shared" si="45"/>
        <v>82342000.519999996</v>
      </c>
      <c r="H225" s="58">
        <f t="shared" si="45"/>
        <v>17243356.620000001</v>
      </c>
      <c r="I225" s="58">
        <f t="shared" si="45"/>
        <v>99585357.140000001</v>
      </c>
      <c r="J225" s="95" t="s">
        <v>554</v>
      </c>
    </row>
    <row r="226" spans="1:12" x14ac:dyDescent="0.25">
      <c r="A226" s="57" t="s">
        <v>243</v>
      </c>
      <c r="B226" s="91"/>
      <c r="C226" s="91"/>
      <c r="D226" s="91"/>
      <c r="E226" s="91"/>
      <c r="F226" s="91"/>
      <c r="G226" s="91"/>
      <c r="H226" s="91"/>
      <c r="I226" s="91"/>
      <c r="J226" s="67"/>
    </row>
    <row r="227" spans="1:12" x14ac:dyDescent="0.25">
      <c r="A227" s="67" t="s">
        <v>244</v>
      </c>
      <c r="B227" s="58">
        <v>6471578.7000000002</v>
      </c>
      <c r="C227" s="58">
        <v>647267.46</v>
      </c>
      <c r="D227" s="58">
        <v>78629674.549999997</v>
      </c>
      <c r="E227" s="58">
        <f t="shared" ref="E227:E239" si="46">ROUND($D227*K227,2)</f>
        <v>52092159.390000001</v>
      </c>
      <c r="F227" s="58">
        <f t="shared" ref="F227:F239" si="47">ROUND($D227*L227,2)</f>
        <v>26537515.16</v>
      </c>
      <c r="G227" s="58">
        <f t="shared" ref="G227:H239" si="48">B227+E227</f>
        <v>58563738.090000004</v>
      </c>
      <c r="H227" s="58">
        <f t="shared" si="48"/>
        <v>27184782.620000001</v>
      </c>
      <c r="I227" s="58">
        <f t="shared" ref="I227:I239" si="49">SUM(G227:H227)</f>
        <v>85748520.710000008</v>
      </c>
      <c r="J227" s="98" t="s">
        <v>557</v>
      </c>
      <c r="K227" s="102">
        <f>+'Common by Account (CBR)'!$F$77</f>
        <v>0.66249999999999998</v>
      </c>
      <c r="L227" s="102">
        <f>+'Common by Account (CBR)'!$G$77</f>
        <v>0.33750000000000002</v>
      </c>
    </row>
    <row r="228" spans="1:12" x14ac:dyDescent="0.25">
      <c r="A228" s="67" t="s">
        <v>245</v>
      </c>
      <c r="B228" s="58">
        <v>628577.02</v>
      </c>
      <c r="C228" s="58">
        <v>408631.18</v>
      </c>
      <c r="D228" s="58">
        <v>8664944.6300000008</v>
      </c>
      <c r="E228" s="58">
        <f t="shared" si="46"/>
        <v>5740525.8200000003</v>
      </c>
      <c r="F228" s="58">
        <f t="shared" si="47"/>
        <v>2924418.81</v>
      </c>
      <c r="G228" s="58">
        <f t="shared" si="48"/>
        <v>6369102.8399999999</v>
      </c>
      <c r="H228" s="58">
        <f t="shared" si="48"/>
        <v>3333049.99</v>
      </c>
      <c r="I228" s="58">
        <f t="shared" si="49"/>
        <v>9702152.8300000001</v>
      </c>
      <c r="J228" s="98" t="s">
        <v>558</v>
      </c>
      <c r="K228" s="102">
        <f>+'Common by Account (CBR)'!$F$77</f>
        <v>0.66249999999999998</v>
      </c>
      <c r="L228" s="102">
        <f>+'Common by Account (CBR)'!$G$77</f>
        <v>0.33750000000000002</v>
      </c>
    </row>
    <row r="229" spans="1:12" x14ac:dyDescent="0.25">
      <c r="A229" s="67" t="s">
        <v>246</v>
      </c>
      <c r="B229" s="58">
        <v>-169410.91</v>
      </c>
      <c r="C229" s="58">
        <v>-85918.25</v>
      </c>
      <c r="D229" s="58">
        <v>-36520200.840000004</v>
      </c>
      <c r="E229" s="58">
        <f t="shared" si="46"/>
        <v>-24194633.059999999</v>
      </c>
      <c r="F229" s="58">
        <f t="shared" si="47"/>
        <v>-12325567.779999999</v>
      </c>
      <c r="G229" s="58">
        <f t="shared" si="48"/>
        <v>-24364043.969999999</v>
      </c>
      <c r="H229" s="58">
        <f t="shared" si="48"/>
        <v>-12411486.029999999</v>
      </c>
      <c r="I229" s="58">
        <f t="shared" si="49"/>
        <v>-36775530</v>
      </c>
      <c r="J229" s="98" t="s">
        <v>559</v>
      </c>
      <c r="K229" s="102">
        <f>+'Common by Account (CBR)'!$F$77</f>
        <v>0.66249999999999998</v>
      </c>
      <c r="L229" s="102">
        <f>+'Common by Account (CBR)'!$G$77</f>
        <v>0.33750000000000002</v>
      </c>
    </row>
    <row r="230" spans="1:12" x14ac:dyDescent="0.25">
      <c r="A230" s="67" t="s">
        <v>247</v>
      </c>
      <c r="B230" s="58">
        <v>1621162.93</v>
      </c>
      <c r="C230" s="58">
        <v>798044.73</v>
      </c>
      <c r="D230" s="58">
        <v>16296386.220000001</v>
      </c>
      <c r="E230" s="58">
        <f t="shared" si="46"/>
        <v>10796355.869999999</v>
      </c>
      <c r="F230" s="58">
        <f t="shared" si="47"/>
        <v>5500030.3499999996</v>
      </c>
      <c r="G230" s="58">
        <f t="shared" si="48"/>
        <v>12417518.799999999</v>
      </c>
      <c r="H230" s="58">
        <f t="shared" si="48"/>
        <v>6298075.0800000001</v>
      </c>
      <c r="I230" s="58">
        <f t="shared" si="49"/>
        <v>18715593.879999999</v>
      </c>
      <c r="J230" s="98" t="s">
        <v>560</v>
      </c>
      <c r="K230" s="102">
        <f>+'Common by Account (CBR)'!$F$77</f>
        <v>0.66249999999999998</v>
      </c>
      <c r="L230" s="102">
        <f>+'Common by Account (CBR)'!$G$77</f>
        <v>0.33750000000000002</v>
      </c>
    </row>
    <row r="231" spans="1:12" x14ac:dyDescent="0.25">
      <c r="A231" s="67" t="s">
        <v>248</v>
      </c>
      <c r="B231" s="58">
        <v>5288424.18</v>
      </c>
      <c r="C231" s="58">
        <v>170378.27</v>
      </c>
      <c r="D231" s="58">
        <v>-316912.84000000003</v>
      </c>
      <c r="E231" s="58">
        <f t="shared" si="46"/>
        <v>-188816.67</v>
      </c>
      <c r="F231" s="58">
        <f t="shared" si="47"/>
        <v>-128096.17</v>
      </c>
      <c r="G231" s="58">
        <f t="shared" si="48"/>
        <v>5099607.51</v>
      </c>
      <c r="H231" s="58">
        <f t="shared" si="48"/>
        <v>42282.099999999991</v>
      </c>
      <c r="I231" s="58">
        <f t="shared" si="49"/>
        <v>5141889.6099999994</v>
      </c>
      <c r="J231" s="98" t="s">
        <v>561</v>
      </c>
      <c r="K231" s="102">
        <f>+'Common by Account (CBR)'!F76</f>
        <v>0.5958</v>
      </c>
      <c r="L231" s="102">
        <f>+'Common by Account (CBR)'!G76</f>
        <v>0.4042</v>
      </c>
    </row>
    <row r="232" spans="1:12" x14ac:dyDescent="0.25">
      <c r="A232" s="67" t="s">
        <v>249</v>
      </c>
      <c r="B232" s="58">
        <v>-111740.81</v>
      </c>
      <c r="C232" s="58">
        <v>820445.21</v>
      </c>
      <c r="D232" s="58">
        <v>5679884.0599999996</v>
      </c>
      <c r="E232" s="58">
        <f t="shared" si="46"/>
        <v>3302284.59</v>
      </c>
      <c r="F232" s="58">
        <f t="shared" si="47"/>
        <v>2377599.4700000002</v>
      </c>
      <c r="G232" s="58">
        <f t="shared" si="48"/>
        <v>3190543.78</v>
      </c>
      <c r="H232" s="58">
        <f t="shared" si="48"/>
        <v>3198044.68</v>
      </c>
      <c r="I232" s="58">
        <f t="shared" si="49"/>
        <v>6388588.46</v>
      </c>
      <c r="J232" s="98" t="s">
        <v>562</v>
      </c>
      <c r="K232" s="102">
        <f>+'Common by Account (CBR)'!$F$74</f>
        <v>0.58140000000000003</v>
      </c>
      <c r="L232" s="102">
        <f>+'Common by Account (CBR)'!$G$74</f>
        <v>0.41860000000000003</v>
      </c>
    </row>
    <row r="233" spans="1:12" x14ac:dyDescent="0.25">
      <c r="A233" s="67" t="s">
        <v>250</v>
      </c>
      <c r="B233" s="58">
        <v>20917065.440000001</v>
      </c>
      <c r="C233" s="58">
        <v>8577023.5199999996</v>
      </c>
      <c r="D233" s="58">
        <v>16249330.630000001</v>
      </c>
      <c r="E233" s="58">
        <f t="shared" si="46"/>
        <v>11525650.220000001</v>
      </c>
      <c r="F233" s="58">
        <f t="shared" si="47"/>
        <v>4723680.41</v>
      </c>
      <c r="G233" s="58">
        <f t="shared" si="48"/>
        <v>32442715.660000004</v>
      </c>
      <c r="H233" s="58">
        <f t="shared" si="48"/>
        <v>13300703.93</v>
      </c>
      <c r="I233" s="58">
        <f t="shared" si="49"/>
        <v>45743419.590000004</v>
      </c>
      <c r="J233" s="98" t="s">
        <v>563</v>
      </c>
      <c r="K233" s="102">
        <f>+'Common by Account (CBR)'!F78</f>
        <v>0.70930000000000004</v>
      </c>
      <c r="L233" s="102">
        <f>+'Common by Account (CBR)'!G78</f>
        <v>0.29070000000000001</v>
      </c>
    </row>
    <row r="234" spans="1:12" x14ac:dyDescent="0.25">
      <c r="A234" s="67" t="s">
        <v>251</v>
      </c>
      <c r="B234" s="58">
        <v>7565067.4100000001</v>
      </c>
      <c r="C234" s="58">
        <v>2011317.88</v>
      </c>
      <c r="D234" s="58">
        <v>1539679.82</v>
      </c>
      <c r="E234" s="58">
        <f t="shared" si="46"/>
        <v>1020037.88</v>
      </c>
      <c r="F234" s="58">
        <f t="shared" si="47"/>
        <v>519641.94</v>
      </c>
      <c r="G234" s="58">
        <f t="shared" si="48"/>
        <v>8585105.290000001</v>
      </c>
      <c r="H234" s="58">
        <f t="shared" si="48"/>
        <v>2530959.8199999998</v>
      </c>
      <c r="I234" s="58">
        <f t="shared" si="49"/>
        <v>11116065.110000001</v>
      </c>
      <c r="J234" s="98" t="s">
        <v>564</v>
      </c>
      <c r="K234" s="102">
        <f>+'Common by Account (CBR)'!$F$77</f>
        <v>0.66249999999999998</v>
      </c>
      <c r="L234" s="102">
        <f>+'Common by Account (CBR)'!$G$77</f>
        <v>0.33750000000000002</v>
      </c>
    </row>
    <row r="235" spans="1:12" x14ac:dyDescent="0.25">
      <c r="A235" s="67" t="s">
        <v>252</v>
      </c>
      <c r="B235" s="58">
        <v>38794.93</v>
      </c>
      <c r="C235" s="58">
        <v>0</v>
      </c>
      <c r="D235" s="58">
        <v>0</v>
      </c>
      <c r="E235" s="58">
        <f t="shared" si="46"/>
        <v>0</v>
      </c>
      <c r="F235" s="58">
        <f t="shared" si="47"/>
        <v>0</v>
      </c>
      <c r="G235" s="58">
        <f t="shared" si="48"/>
        <v>38794.93</v>
      </c>
      <c r="H235" s="58">
        <f t="shared" si="48"/>
        <v>0</v>
      </c>
      <c r="I235" s="58">
        <f t="shared" si="49"/>
        <v>38794.93</v>
      </c>
      <c r="J235" s="98" t="s">
        <v>656</v>
      </c>
      <c r="K235" s="102">
        <f>+'Common by Account (CBR)'!$F$77</f>
        <v>0.66249999999999998</v>
      </c>
      <c r="L235" s="102">
        <f>+'Common by Account (CBR)'!$G$77</f>
        <v>0.33750000000000002</v>
      </c>
    </row>
    <row r="236" spans="1:12" x14ac:dyDescent="0.25">
      <c r="A236" s="67" t="s">
        <v>253</v>
      </c>
      <c r="B236" s="58">
        <v>947608.58</v>
      </c>
      <c r="C236" s="58">
        <v>464278.18</v>
      </c>
      <c r="D236" s="58">
        <v>9872461.5099999998</v>
      </c>
      <c r="E236" s="58">
        <f t="shared" si="46"/>
        <v>6540505.75</v>
      </c>
      <c r="F236" s="58">
        <f t="shared" si="47"/>
        <v>3331955.76</v>
      </c>
      <c r="G236" s="58">
        <f t="shared" si="48"/>
        <v>7488114.3300000001</v>
      </c>
      <c r="H236" s="58">
        <f t="shared" si="48"/>
        <v>3796233.94</v>
      </c>
      <c r="I236" s="58">
        <f t="shared" si="49"/>
        <v>11284348.27</v>
      </c>
      <c r="J236" s="98" t="s">
        <v>565</v>
      </c>
      <c r="K236" s="102">
        <f>+'Common by Account (CBR)'!$F$77</f>
        <v>0.66249999999999998</v>
      </c>
      <c r="L236" s="102">
        <f>+'Common by Account (CBR)'!$G$77</f>
        <v>0.33750000000000002</v>
      </c>
    </row>
    <row r="237" spans="1:12" x14ac:dyDescent="0.25">
      <c r="A237" s="67" t="s">
        <v>254</v>
      </c>
      <c r="B237" s="58">
        <v>534555</v>
      </c>
      <c r="C237" s="58">
        <v>0</v>
      </c>
      <c r="D237" s="58">
        <v>8229280.4100000001</v>
      </c>
      <c r="E237" s="58">
        <f t="shared" si="46"/>
        <v>5451898.2699999996</v>
      </c>
      <c r="F237" s="58">
        <f t="shared" si="47"/>
        <v>2777382.14</v>
      </c>
      <c r="G237" s="58">
        <f t="shared" si="48"/>
        <v>5986453.2699999996</v>
      </c>
      <c r="H237" s="58">
        <f t="shared" si="48"/>
        <v>2777382.14</v>
      </c>
      <c r="I237" s="58">
        <f t="shared" si="49"/>
        <v>8763835.4100000001</v>
      </c>
      <c r="J237" s="98" t="s">
        <v>566</v>
      </c>
      <c r="K237" s="102">
        <f>+'Common by Account (CBR)'!$F$77</f>
        <v>0.66249999999999998</v>
      </c>
      <c r="L237" s="102">
        <f>+'Common by Account (CBR)'!$G$77</f>
        <v>0.33750000000000002</v>
      </c>
    </row>
    <row r="238" spans="1:12" x14ac:dyDescent="0.25">
      <c r="A238" s="67" t="s">
        <v>255</v>
      </c>
      <c r="B238" s="58">
        <v>0</v>
      </c>
      <c r="C238" s="58">
        <v>933464.05</v>
      </c>
      <c r="D238" s="58">
        <v>0</v>
      </c>
      <c r="E238" s="58">
        <f t="shared" si="46"/>
        <v>0</v>
      </c>
      <c r="F238" s="58">
        <f t="shared" si="47"/>
        <v>0</v>
      </c>
      <c r="G238" s="58">
        <f t="shared" si="48"/>
        <v>0</v>
      </c>
      <c r="H238" s="58">
        <f t="shared" si="48"/>
        <v>933464.05</v>
      </c>
      <c r="I238" s="58">
        <f t="shared" si="49"/>
        <v>933464.05</v>
      </c>
      <c r="J238" s="98" t="s">
        <v>567</v>
      </c>
      <c r="K238" s="102">
        <f>+'Common by Account (CBR)'!$F$77</f>
        <v>0.66249999999999998</v>
      </c>
      <c r="L238" s="102">
        <f>+'Common by Account (CBR)'!$G$77</f>
        <v>0.33750000000000002</v>
      </c>
    </row>
    <row r="239" spans="1:12" x14ac:dyDescent="0.25">
      <c r="A239" s="67" t="s">
        <v>256</v>
      </c>
      <c r="B239" s="94">
        <v>617776.30000000005</v>
      </c>
      <c r="C239" s="94">
        <v>0</v>
      </c>
      <c r="D239" s="94">
        <v>23575510.640000001</v>
      </c>
      <c r="E239" s="94">
        <f t="shared" si="46"/>
        <v>15618775.800000001</v>
      </c>
      <c r="F239" s="94">
        <f t="shared" si="47"/>
        <v>7956734.8399999999</v>
      </c>
      <c r="G239" s="94">
        <f t="shared" si="48"/>
        <v>16236552.100000001</v>
      </c>
      <c r="H239" s="94">
        <f t="shared" si="48"/>
        <v>7956734.8399999999</v>
      </c>
      <c r="I239" s="94">
        <f t="shared" si="49"/>
        <v>24193286.940000001</v>
      </c>
      <c r="J239" s="98" t="s">
        <v>568</v>
      </c>
      <c r="K239" s="102">
        <f>+'Common by Account (CBR)'!$F$77</f>
        <v>0.66249999999999998</v>
      </c>
      <c r="L239" s="102">
        <f>+'Common by Account (CBR)'!$G$77</f>
        <v>0.33750000000000002</v>
      </c>
    </row>
    <row r="240" spans="1:12" x14ac:dyDescent="0.25">
      <c r="A240" s="67" t="s">
        <v>257</v>
      </c>
      <c r="B240" s="58">
        <f>SUM(B227:B239)</f>
        <v>44349458.769999988</v>
      </c>
      <c r="C240" s="58">
        <f t="shared" ref="C240:I240" si="50">SUM(C227:C239)</f>
        <v>14744932.23</v>
      </c>
      <c r="D240" s="58">
        <f t="shared" si="50"/>
        <v>131900038.78999998</v>
      </c>
      <c r="E240" s="58">
        <f t="shared" si="50"/>
        <v>87704743.859999999</v>
      </c>
      <c r="F240" s="58">
        <f t="shared" si="50"/>
        <v>44195294.929999992</v>
      </c>
      <c r="G240" s="58">
        <f t="shared" si="50"/>
        <v>132054202.63000003</v>
      </c>
      <c r="H240" s="58">
        <f t="shared" si="50"/>
        <v>58940227.159999996</v>
      </c>
      <c r="I240" s="58">
        <f t="shared" si="50"/>
        <v>190994429.79000002</v>
      </c>
      <c r="J240" s="95" t="s">
        <v>556</v>
      </c>
    </row>
    <row r="241" spans="1:12" ht="15.75" thickBot="1" x14ac:dyDescent="0.3">
      <c r="A241" s="67" t="s">
        <v>258</v>
      </c>
      <c r="B241" s="104">
        <f>B138+B168+B206+B213+B222+B225+B240</f>
        <v>403517204.82999998</v>
      </c>
      <c r="C241" s="104">
        <f t="shared" ref="C241:I241" si="51">C138+C168+C206+C213+C222+C225+C240</f>
        <v>114290874.27000003</v>
      </c>
      <c r="D241" s="104">
        <f t="shared" si="51"/>
        <v>173490882.96999997</v>
      </c>
      <c r="E241" s="104">
        <f t="shared" si="51"/>
        <v>111988893.08</v>
      </c>
      <c r="F241" s="104">
        <f t="shared" si="51"/>
        <v>61501989.889999993</v>
      </c>
      <c r="G241" s="104">
        <f t="shared" si="51"/>
        <v>515506097.90999997</v>
      </c>
      <c r="H241" s="104">
        <f t="shared" si="51"/>
        <v>175792864.16000003</v>
      </c>
      <c r="I241" s="104">
        <f t="shared" si="51"/>
        <v>691298962.06999993</v>
      </c>
      <c r="J241" s="95" t="s">
        <v>441</v>
      </c>
    </row>
    <row r="242" spans="1:12" ht="15.75" thickTop="1" x14ac:dyDescent="0.25">
      <c r="A242" s="89"/>
      <c r="B242" s="105"/>
      <c r="C242" s="105"/>
      <c r="D242" s="105"/>
      <c r="E242" s="105"/>
      <c r="F242" s="105"/>
      <c r="G242" s="105"/>
      <c r="H242" s="105"/>
      <c r="I242" s="105"/>
      <c r="J242" s="67"/>
    </row>
    <row r="243" spans="1:12" x14ac:dyDescent="0.25">
      <c r="A243" s="67" t="s">
        <v>259</v>
      </c>
      <c r="B243" s="91"/>
      <c r="C243" s="91"/>
      <c r="D243" s="91"/>
      <c r="E243" s="91"/>
      <c r="F243" s="91"/>
      <c r="G243" s="91"/>
      <c r="H243" s="91"/>
      <c r="I243" s="91"/>
      <c r="J243" s="67"/>
    </row>
    <row r="244" spans="1:12" x14ac:dyDescent="0.25">
      <c r="A244" s="57" t="s">
        <v>260</v>
      </c>
      <c r="B244" s="91"/>
      <c r="C244" s="91"/>
      <c r="D244" s="91"/>
      <c r="E244" s="91"/>
      <c r="F244" s="91"/>
      <c r="G244" s="91"/>
      <c r="H244" s="91"/>
      <c r="I244" s="91"/>
    </row>
    <row r="245" spans="1:12" x14ac:dyDescent="0.25">
      <c r="A245" s="67" t="s">
        <v>261</v>
      </c>
      <c r="B245" s="58">
        <v>336760599.49000001</v>
      </c>
      <c r="C245" s="58">
        <v>123643119.70999999</v>
      </c>
      <c r="D245" s="58">
        <v>28383911.84</v>
      </c>
      <c r="E245" s="58">
        <f t="shared" ref="E245:E246" si="52">ROUND($D245*K245,2)</f>
        <v>18804341.59</v>
      </c>
      <c r="F245" s="58">
        <f t="shared" ref="F245:F246" si="53">ROUND($D245*L245,2)</f>
        <v>9579570.25</v>
      </c>
      <c r="G245" s="58">
        <f t="shared" ref="G245:H246" si="54">B245+E245</f>
        <v>355564941.07999998</v>
      </c>
      <c r="H245" s="58">
        <f t="shared" si="54"/>
        <v>133222689.95999999</v>
      </c>
      <c r="I245" s="58">
        <f t="shared" ref="I245" si="55">SUM(G245:H245)</f>
        <v>488787631.03999996</v>
      </c>
      <c r="J245" s="98" t="s">
        <v>571</v>
      </c>
      <c r="K245" s="102">
        <f>+'Common by Account (CBR)'!$F$77</f>
        <v>0.66249999999999998</v>
      </c>
      <c r="L245" s="102">
        <f>+'Common by Account (CBR)'!$G$77</f>
        <v>0.33750000000000002</v>
      </c>
    </row>
    <row r="246" spans="1:12" x14ac:dyDescent="0.25">
      <c r="A246" s="67" t="s">
        <v>262</v>
      </c>
      <c r="B246" s="94">
        <v>8149398.79</v>
      </c>
      <c r="C246" s="94">
        <v>134205.67000000001</v>
      </c>
      <c r="D246" s="94">
        <v>53358.96</v>
      </c>
      <c r="E246" s="94">
        <f t="shared" si="52"/>
        <v>35350.31</v>
      </c>
      <c r="F246" s="94">
        <f t="shared" si="53"/>
        <v>18008.650000000001</v>
      </c>
      <c r="G246" s="94">
        <f t="shared" si="54"/>
        <v>8184749.0999999996</v>
      </c>
      <c r="H246" s="94">
        <f t="shared" si="54"/>
        <v>152214.32</v>
      </c>
      <c r="I246" s="94">
        <f>SUM(G246:H246)</f>
        <v>8336963.4199999999</v>
      </c>
      <c r="J246" s="98" t="s">
        <v>572</v>
      </c>
      <c r="K246" s="102">
        <f>+'Common by Account (CBR)'!$F$77</f>
        <v>0.66249999999999998</v>
      </c>
      <c r="L246" s="102">
        <f>+'Common by Account (CBR)'!$G$77</f>
        <v>0.33750000000000002</v>
      </c>
    </row>
    <row r="247" spans="1:12" x14ac:dyDescent="0.25">
      <c r="A247" s="67" t="s">
        <v>263</v>
      </c>
      <c r="B247" s="58">
        <f>SUM(B245:B246)</f>
        <v>344909998.28000003</v>
      </c>
      <c r="C247" s="58">
        <f t="shared" ref="C247:I247" si="56">SUM(C245:C246)</f>
        <v>123777325.38</v>
      </c>
      <c r="D247" s="58">
        <f t="shared" si="56"/>
        <v>28437270.800000001</v>
      </c>
      <c r="E247" s="58">
        <f t="shared" si="56"/>
        <v>18839691.899999999</v>
      </c>
      <c r="F247" s="58">
        <f t="shared" si="56"/>
        <v>9597578.9000000004</v>
      </c>
      <c r="G247" s="58">
        <f t="shared" si="56"/>
        <v>363749690.18000001</v>
      </c>
      <c r="H247" s="58">
        <f t="shared" si="56"/>
        <v>133374904.27999999</v>
      </c>
      <c r="I247" s="58">
        <f t="shared" si="56"/>
        <v>497124594.45999998</v>
      </c>
      <c r="J247" s="95" t="s">
        <v>570</v>
      </c>
    </row>
    <row r="248" spans="1:12" x14ac:dyDescent="0.25">
      <c r="A248" s="57" t="s">
        <v>264</v>
      </c>
      <c r="B248" s="58"/>
      <c r="C248" s="58"/>
      <c r="D248" s="58"/>
      <c r="E248" s="58"/>
      <c r="F248" s="58"/>
      <c r="G248" s="58"/>
      <c r="H248" s="58"/>
      <c r="I248" s="58"/>
    </row>
    <row r="249" spans="1:12" x14ac:dyDescent="0.25">
      <c r="A249" s="67" t="s">
        <v>265</v>
      </c>
      <c r="B249" s="58">
        <v>12681420.23</v>
      </c>
      <c r="C249" s="58">
        <v>4677468.66</v>
      </c>
      <c r="D249" s="58">
        <v>112693394.11</v>
      </c>
      <c r="E249" s="58">
        <f t="shared" ref="E249:E251" si="57">ROUND($D249*K249,2)</f>
        <v>74659373.599999994</v>
      </c>
      <c r="F249" s="58">
        <f t="shared" ref="F249:F251" si="58">ROUND($D249*L249,2)</f>
        <v>38034020.509999998</v>
      </c>
      <c r="G249" s="58">
        <f t="shared" ref="G249:H251" si="59">B249+E249</f>
        <v>87340793.829999998</v>
      </c>
      <c r="H249" s="58">
        <f t="shared" si="59"/>
        <v>42711489.170000002</v>
      </c>
      <c r="I249" s="58">
        <f t="shared" ref="I249" si="60">SUM(G249:H249)</f>
        <v>130052283</v>
      </c>
      <c r="J249" s="98" t="s">
        <v>676</v>
      </c>
      <c r="K249" s="102">
        <f>+'Common by Account (CBR)'!$F$77</f>
        <v>0.66249999999999998</v>
      </c>
      <c r="L249" s="102">
        <f>+'Common by Account (CBR)'!$G$77</f>
        <v>0.33750000000000002</v>
      </c>
    </row>
    <row r="250" spans="1:12" x14ac:dyDescent="0.25">
      <c r="A250" s="67" t="s">
        <v>266</v>
      </c>
      <c r="B250" s="58">
        <v>11969181.07</v>
      </c>
      <c r="C250" s="58">
        <v>0</v>
      </c>
      <c r="D250" s="58">
        <v>0</v>
      </c>
      <c r="E250" s="58">
        <f t="shared" si="57"/>
        <v>0</v>
      </c>
      <c r="F250" s="58">
        <f t="shared" si="58"/>
        <v>0</v>
      </c>
      <c r="G250" s="58">
        <f t="shared" si="59"/>
        <v>11969181.07</v>
      </c>
      <c r="H250" s="58">
        <f t="shared" si="59"/>
        <v>0</v>
      </c>
      <c r="I250" s="58">
        <f t="shared" ref="I250:I251" si="61">SUM(G250:H250)</f>
        <v>11969181.07</v>
      </c>
      <c r="J250" s="98" t="s">
        <v>574</v>
      </c>
      <c r="K250" s="102">
        <f>+'Common by Account (CBR)'!$F$77</f>
        <v>0.66249999999999998</v>
      </c>
      <c r="L250" s="102">
        <f>+'Common by Account (CBR)'!$G$77</f>
        <v>0.33750000000000002</v>
      </c>
    </row>
    <row r="251" spans="1:12" x14ac:dyDescent="0.25">
      <c r="A251" s="67" t="s">
        <v>267</v>
      </c>
      <c r="B251" s="94">
        <v>3637295.94</v>
      </c>
      <c r="C251" s="94">
        <v>233568.39</v>
      </c>
      <c r="D251" s="94">
        <v>21863.89</v>
      </c>
      <c r="E251" s="94">
        <f t="shared" si="57"/>
        <v>14484.83</v>
      </c>
      <c r="F251" s="94">
        <f t="shared" si="58"/>
        <v>7379.06</v>
      </c>
      <c r="G251" s="94">
        <f t="shared" si="59"/>
        <v>3651780.77</v>
      </c>
      <c r="H251" s="94">
        <f t="shared" si="59"/>
        <v>240947.45</v>
      </c>
      <c r="I251" s="94">
        <f t="shared" si="61"/>
        <v>3892728.22</v>
      </c>
      <c r="J251" s="98" t="s">
        <v>575</v>
      </c>
      <c r="K251" s="102">
        <f>+'Common by Account (CBR)'!$F$77</f>
        <v>0.66249999999999998</v>
      </c>
      <c r="L251" s="102">
        <f>+'Common by Account (CBR)'!$G$77</f>
        <v>0.33750000000000002</v>
      </c>
    </row>
    <row r="252" spans="1:12" x14ac:dyDescent="0.25">
      <c r="A252" s="67" t="s">
        <v>268</v>
      </c>
      <c r="B252" s="58">
        <f>SUM(B249:B251)</f>
        <v>28287897.240000002</v>
      </c>
      <c r="C252" s="58">
        <f t="shared" ref="C252:I252" si="62">SUM(C249:C251)</f>
        <v>4911037.05</v>
      </c>
      <c r="D252" s="58">
        <f t="shared" si="62"/>
        <v>112715258</v>
      </c>
      <c r="E252" s="58">
        <f t="shared" si="62"/>
        <v>74673858.429999992</v>
      </c>
      <c r="F252" s="58">
        <f t="shared" si="62"/>
        <v>38041399.57</v>
      </c>
      <c r="G252" s="58">
        <f t="shared" si="62"/>
        <v>102961755.67</v>
      </c>
      <c r="H252" s="58">
        <f t="shared" si="62"/>
        <v>42952436.620000005</v>
      </c>
      <c r="I252" s="58">
        <f t="shared" si="62"/>
        <v>145914192.28999999</v>
      </c>
      <c r="J252" s="95" t="s">
        <v>573</v>
      </c>
    </row>
    <row r="253" spans="1:12" x14ac:dyDescent="0.25">
      <c r="A253" s="57" t="s">
        <v>269</v>
      </c>
      <c r="B253" s="58"/>
      <c r="C253" s="58"/>
      <c r="D253" s="58"/>
      <c r="E253" s="58"/>
      <c r="F253" s="58"/>
      <c r="G253" s="58"/>
      <c r="H253" s="58"/>
      <c r="I253" s="58"/>
      <c r="J253" s="64"/>
    </row>
    <row r="254" spans="1:12" x14ac:dyDescent="0.25">
      <c r="A254" s="67" t="s">
        <v>270</v>
      </c>
      <c r="B254" s="94">
        <v>30979762.640000001</v>
      </c>
      <c r="C254" s="94">
        <v>0</v>
      </c>
      <c r="D254" s="94">
        <v>0</v>
      </c>
      <c r="E254" s="94">
        <v>0</v>
      </c>
      <c r="F254" s="94">
        <v>0</v>
      </c>
      <c r="G254" s="94">
        <f t="shared" ref="G254:H254" si="63">B254+E254</f>
        <v>30979762.640000001</v>
      </c>
      <c r="H254" s="94">
        <f t="shared" si="63"/>
        <v>0</v>
      </c>
      <c r="I254" s="94">
        <f t="shared" ref="I254" si="64">SUM(G254:H254)</f>
        <v>30979762.640000001</v>
      </c>
      <c r="J254" s="98" t="s">
        <v>577</v>
      </c>
    </row>
    <row r="255" spans="1:12" x14ac:dyDescent="0.25">
      <c r="A255" s="67" t="s">
        <v>271</v>
      </c>
      <c r="B255" s="58">
        <f>SUM(B254)</f>
        <v>30979762.640000001</v>
      </c>
      <c r="C255" s="58">
        <f t="shared" ref="C255:I255" si="65">SUM(C254)</f>
        <v>0</v>
      </c>
      <c r="D255" s="58">
        <f t="shared" si="65"/>
        <v>0</v>
      </c>
      <c r="E255" s="58">
        <f t="shared" si="65"/>
        <v>0</v>
      </c>
      <c r="F255" s="58">
        <f t="shared" si="65"/>
        <v>0</v>
      </c>
      <c r="G255" s="58">
        <f t="shared" si="65"/>
        <v>30979762.640000001</v>
      </c>
      <c r="H255" s="58">
        <f t="shared" si="65"/>
        <v>0</v>
      </c>
      <c r="I255" s="58">
        <f t="shared" si="65"/>
        <v>30979762.640000001</v>
      </c>
      <c r="J255" s="95" t="s">
        <v>576</v>
      </c>
    </row>
    <row r="256" spans="1:12" x14ac:dyDescent="0.25">
      <c r="A256" s="57" t="s">
        <v>272</v>
      </c>
      <c r="B256" s="58"/>
      <c r="C256" s="58"/>
      <c r="D256" s="58"/>
      <c r="E256" s="58"/>
      <c r="F256" s="58"/>
      <c r="G256" s="58"/>
      <c r="H256" s="58"/>
      <c r="I256" s="58"/>
      <c r="J256" s="64"/>
    </row>
    <row r="257" spans="1:12" x14ac:dyDescent="0.25">
      <c r="A257" s="67" t="s">
        <v>273</v>
      </c>
      <c r="B257" s="58">
        <v>6507593.2699999996</v>
      </c>
      <c r="C257" s="58">
        <v>8702425.6500000004</v>
      </c>
      <c r="D257" s="58">
        <v>0</v>
      </c>
      <c r="E257" s="58">
        <v>0</v>
      </c>
      <c r="F257" s="58">
        <v>0</v>
      </c>
      <c r="G257" s="58">
        <f t="shared" ref="G257:H262" si="66">B257+E257</f>
        <v>6507593.2699999996</v>
      </c>
      <c r="H257" s="58">
        <f t="shared" si="66"/>
        <v>8702425.6500000004</v>
      </c>
      <c r="I257" s="58">
        <f t="shared" ref="I257:I262" si="67">SUM(G257:H257)</f>
        <v>15210018.92</v>
      </c>
      <c r="J257" s="98" t="s">
        <v>579</v>
      </c>
    </row>
    <row r="258" spans="1:12" x14ac:dyDescent="0.25">
      <c r="A258" s="67" t="s">
        <v>274</v>
      </c>
      <c r="B258" s="58">
        <v>-45259061.149999999</v>
      </c>
      <c r="C258" s="58">
        <v>-1481047.79</v>
      </c>
      <c r="D258" s="58">
        <v>-32821514</v>
      </c>
      <c r="E258" s="58">
        <f t="shared" ref="E258" si="68">ROUND($D258*K258,2)</f>
        <v>-21744253.030000001</v>
      </c>
      <c r="F258" s="58">
        <f t="shared" ref="F258" si="69">ROUND($D258*L258,2)</f>
        <v>-11077260.98</v>
      </c>
      <c r="G258" s="58">
        <f t="shared" si="66"/>
        <v>-67003314.18</v>
      </c>
      <c r="H258" s="58">
        <f t="shared" si="66"/>
        <v>-12558308.77</v>
      </c>
      <c r="I258" s="58">
        <f t="shared" ref="I258" si="70">SUM(G258:H258)</f>
        <v>-79561622.950000003</v>
      </c>
      <c r="J258" s="98" t="s">
        <v>580</v>
      </c>
      <c r="K258" s="102">
        <f>+'Common by Account (CBR)'!$F$77</f>
        <v>0.66249999999999998</v>
      </c>
      <c r="L258" s="102">
        <f>+'Common by Account (CBR)'!$G$77</f>
        <v>0.33750000000000002</v>
      </c>
    </row>
    <row r="259" spans="1:12" x14ac:dyDescent="0.25">
      <c r="A259" s="67" t="s">
        <v>275</v>
      </c>
      <c r="B259" s="58">
        <v>-1972399.05</v>
      </c>
      <c r="C259" s="58">
        <v>22842.2</v>
      </c>
      <c r="D259" s="58">
        <v>0</v>
      </c>
      <c r="E259" s="58">
        <v>0</v>
      </c>
      <c r="F259" s="58">
        <v>0</v>
      </c>
      <c r="G259" s="58">
        <f t="shared" si="66"/>
        <v>-1972399.05</v>
      </c>
      <c r="H259" s="58">
        <f t="shared" si="66"/>
        <v>22842.2</v>
      </c>
      <c r="I259" s="58">
        <f t="shared" si="67"/>
        <v>-1949556.85</v>
      </c>
      <c r="J259" s="98" t="s">
        <v>581</v>
      </c>
    </row>
    <row r="260" spans="1:12" x14ac:dyDescent="0.25">
      <c r="A260" s="67" t="s">
        <v>276</v>
      </c>
      <c r="B260" s="58">
        <v>-2761.09</v>
      </c>
      <c r="C260" s="58">
        <v>70474.600000000006</v>
      </c>
      <c r="D260" s="58">
        <v>0</v>
      </c>
      <c r="E260" s="58">
        <v>0</v>
      </c>
      <c r="F260" s="58">
        <v>0</v>
      </c>
      <c r="G260" s="58">
        <f t="shared" si="66"/>
        <v>-2761.09</v>
      </c>
      <c r="H260" s="58">
        <f t="shared" si="66"/>
        <v>70474.600000000006</v>
      </c>
      <c r="I260" s="58">
        <f t="shared" si="67"/>
        <v>67713.510000000009</v>
      </c>
      <c r="J260" s="98" t="s">
        <v>582</v>
      </c>
    </row>
    <row r="261" spans="1:12" x14ac:dyDescent="0.25">
      <c r="A261" s="67" t="s">
        <v>277</v>
      </c>
      <c r="B261" s="58">
        <v>-227.93</v>
      </c>
      <c r="C261" s="58">
        <v>0</v>
      </c>
      <c r="D261" s="58">
        <v>0</v>
      </c>
      <c r="E261" s="58">
        <v>0</v>
      </c>
      <c r="F261" s="58">
        <v>0</v>
      </c>
      <c r="G261" s="58">
        <f t="shared" si="66"/>
        <v>-227.93</v>
      </c>
      <c r="H261" s="58">
        <f t="shared" si="66"/>
        <v>0</v>
      </c>
      <c r="I261" s="58">
        <f t="shared" si="67"/>
        <v>-227.93</v>
      </c>
      <c r="J261" s="98" t="s">
        <v>583</v>
      </c>
    </row>
    <row r="262" spans="1:12" x14ac:dyDescent="0.25">
      <c r="A262" s="67" t="s">
        <v>278</v>
      </c>
      <c r="B262" s="94">
        <v>0</v>
      </c>
      <c r="C262" s="94">
        <v>0</v>
      </c>
      <c r="D262" s="94">
        <v>0</v>
      </c>
      <c r="E262" s="94">
        <v>0</v>
      </c>
      <c r="F262" s="94">
        <v>0</v>
      </c>
      <c r="G262" s="94">
        <f t="shared" si="66"/>
        <v>0</v>
      </c>
      <c r="H262" s="94">
        <f t="shared" si="66"/>
        <v>0</v>
      </c>
      <c r="I262" s="94">
        <f t="shared" si="67"/>
        <v>0</v>
      </c>
      <c r="J262" s="64"/>
    </row>
    <row r="263" spans="1:12" x14ac:dyDescent="0.25">
      <c r="A263" s="67" t="s">
        <v>279</v>
      </c>
      <c r="B263" s="58">
        <f>SUM(B257:B262)</f>
        <v>-40726855.949999996</v>
      </c>
      <c r="C263" s="58">
        <f t="shared" ref="C263:I263" si="71">SUM(C257:C262)</f>
        <v>7314694.6600000001</v>
      </c>
      <c r="D263" s="58">
        <f t="shared" si="71"/>
        <v>-32821514</v>
      </c>
      <c r="E263" s="58">
        <f t="shared" si="71"/>
        <v>-21744253.030000001</v>
      </c>
      <c r="F263" s="58">
        <f t="shared" si="71"/>
        <v>-11077260.98</v>
      </c>
      <c r="G263" s="58">
        <f t="shared" si="71"/>
        <v>-62471108.979999997</v>
      </c>
      <c r="H263" s="58">
        <f t="shared" si="71"/>
        <v>-3762566.3199999989</v>
      </c>
      <c r="I263" s="58">
        <f t="shared" si="71"/>
        <v>-66233675.300000004</v>
      </c>
      <c r="J263" s="95" t="s">
        <v>578</v>
      </c>
    </row>
    <row r="264" spans="1:12" ht="15.75" thickBot="1" x14ac:dyDescent="0.3">
      <c r="A264" s="67" t="s">
        <v>280</v>
      </c>
      <c r="B264" s="104">
        <f>B247+B252+B255+B263</f>
        <v>363450802.21000004</v>
      </c>
      <c r="C264" s="104">
        <f t="shared" ref="C264:I264" si="72">C247+C252+C255+C263</f>
        <v>136003057.09</v>
      </c>
      <c r="D264" s="104">
        <f t="shared" si="72"/>
        <v>108331014.80000001</v>
      </c>
      <c r="E264" s="104">
        <f t="shared" si="72"/>
        <v>71769297.299999982</v>
      </c>
      <c r="F264" s="104">
        <f t="shared" si="72"/>
        <v>36561717.489999995</v>
      </c>
      <c r="G264" s="104">
        <f t="shared" si="72"/>
        <v>435220099.50999999</v>
      </c>
      <c r="H264" s="104">
        <f t="shared" si="72"/>
        <v>172564774.57999998</v>
      </c>
      <c r="I264" s="104">
        <f t="shared" si="72"/>
        <v>607784874.09000003</v>
      </c>
      <c r="J264" s="95" t="s">
        <v>569</v>
      </c>
    </row>
    <row r="265" spans="1:12" ht="15.75" thickTop="1" x14ac:dyDescent="0.25">
      <c r="A265" s="67" t="s">
        <v>281</v>
      </c>
      <c r="B265" s="105"/>
      <c r="C265" s="105"/>
      <c r="D265" s="105"/>
      <c r="E265" s="105"/>
      <c r="F265" s="105"/>
      <c r="G265" s="105"/>
      <c r="H265" s="105"/>
      <c r="I265" s="105"/>
      <c r="J265" s="64"/>
    </row>
    <row r="266" spans="1:12" x14ac:dyDescent="0.25">
      <c r="A266" s="57" t="s">
        <v>687</v>
      </c>
      <c r="B266" s="91"/>
      <c r="C266" s="91"/>
      <c r="D266" s="91"/>
      <c r="E266" s="91"/>
      <c r="F266" s="91"/>
      <c r="G266" s="91"/>
      <c r="H266" s="91"/>
      <c r="I266" s="91"/>
      <c r="J266" s="64"/>
    </row>
    <row r="267" spans="1:12" x14ac:dyDescent="0.25">
      <c r="A267" s="67" t="s">
        <v>688</v>
      </c>
      <c r="B267" s="94">
        <v>221965799.09</v>
      </c>
      <c r="C267" s="94">
        <v>99984971.629999995</v>
      </c>
      <c r="D267" s="94">
        <v>6014265.3300000001</v>
      </c>
      <c r="E267" s="94">
        <f>ROUND($D267*K267,2)</f>
        <v>3984450.78</v>
      </c>
      <c r="F267" s="94">
        <f>ROUND($D267*L267,2)</f>
        <v>2029814.55</v>
      </c>
      <c r="G267" s="94">
        <f t="shared" ref="G267:H267" si="73">B267+E267</f>
        <v>225950249.87</v>
      </c>
      <c r="H267" s="94">
        <f t="shared" si="73"/>
        <v>102014786.17999999</v>
      </c>
      <c r="I267" s="94">
        <f t="shared" ref="I267" si="74">SUM(G267:H267)</f>
        <v>327965036.05000001</v>
      </c>
      <c r="J267" s="93" t="s">
        <v>588</v>
      </c>
      <c r="K267" s="102">
        <f>+'Common by Account (CBR)'!$F$77</f>
        <v>0.66249999999999998</v>
      </c>
      <c r="L267" s="102">
        <f>+'Common by Account (CBR)'!$G$77</f>
        <v>0.33750000000000002</v>
      </c>
    </row>
    <row r="268" spans="1:12" x14ac:dyDescent="0.25">
      <c r="A268" s="67" t="s">
        <v>689</v>
      </c>
      <c r="B268" s="58">
        <f>SUM(B267)</f>
        <v>221965799.09</v>
      </c>
      <c r="C268" s="58">
        <f t="shared" ref="C268:I268" si="75">SUM(C267)</f>
        <v>99984971.629999995</v>
      </c>
      <c r="D268" s="58">
        <f t="shared" si="75"/>
        <v>6014265.3300000001</v>
      </c>
      <c r="E268" s="58">
        <f t="shared" si="75"/>
        <v>3984450.78</v>
      </c>
      <c r="F268" s="58">
        <f t="shared" si="75"/>
        <v>2029814.55</v>
      </c>
      <c r="G268" s="58">
        <f>SUM(G267)</f>
        <v>225950249.87</v>
      </c>
      <c r="H268" s="58">
        <f t="shared" si="75"/>
        <v>102014786.17999999</v>
      </c>
      <c r="I268" s="58">
        <f t="shared" si="75"/>
        <v>327965036.05000001</v>
      </c>
      <c r="J268" s="95" t="s">
        <v>587</v>
      </c>
    </row>
    <row r="269" spans="1:12" x14ac:dyDescent="0.25">
      <c r="A269" s="57" t="s">
        <v>690</v>
      </c>
      <c r="B269" s="91"/>
      <c r="C269" s="91"/>
      <c r="D269" s="91"/>
      <c r="E269" s="91"/>
      <c r="F269" s="91"/>
      <c r="G269" s="91"/>
      <c r="H269" s="91"/>
      <c r="I269" s="91"/>
      <c r="J269" s="64"/>
    </row>
    <row r="270" spans="1:12" x14ac:dyDescent="0.25">
      <c r="A270" s="67"/>
      <c r="B270" s="58"/>
      <c r="C270" s="58"/>
      <c r="D270" s="58"/>
      <c r="E270" s="58"/>
      <c r="F270" s="58"/>
      <c r="G270" s="58"/>
      <c r="H270" s="58"/>
      <c r="I270" s="58"/>
      <c r="J270" s="93"/>
    </row>
    <row r="271" spans="1:12" x14ac:dyDescent="0.25">
      <c r="A271" s="67" t="s">
        <v>691</v>
      </c>
      <c r="B271" s="58">
        <v>383339.86</v>
      </c>
      <c r="C271" s="58">
        <v>0</v>
      </c>
      <c r="D271" s="58">
        <v>0</v>
      </c>
      <c r="E271" s="58">
        <v>0</v>
      </c>
      <c r="F271" s="58">
        <v>0</v>
      </c>
      <c r="G271" s="58">
        <f t="shared" ref="G271:H272" si="76">B271+E271</f>
        <v>383339.86</v>
      </c>
      <c r="H271" s="58">
        <f t="shared" si="76"/>
        <v>0</v>
      </c>
      <c r="I271" s="58">
        <f t="shared" ref="I271:I272" si="77">SUM(G271:H271)</f>
        <v>383339.86</v>
      </c>
      <c r="J271" s="93" t="s">
        <v>657</v>
      </c>
    </row>
    <row r="272" spans="1:12" x14ac:dyDescent="0.25">
      <c r="A272" s="67" t="s">
        <v>691</v>
      </c>
      <c r="B272" s="94">
        <v>46567660.939999998</v>
      </c>
      <c r="C272" s="94">
        <v>23884435.68</v>
      </c>
      <c r="D272" s="94">
        <v>0</v>
      </c>
      <c r="E272" s="94">
        <v>0</v>
      </c>
      <c r="F272" s="94">
        <v>0</v>
      </c>
      <c r="G272" s="94">
        <f t="shared" si="76"/>
        <v>46567660.939999998</v>
      </c>
      <c r="H272" s="94">
        <f t="shared" si="76"/>
        <v>23884435.68</v>
      </c>
      <c r="I272" s="94">
        <f t="shared" si="77"/>
        <v>70452096.620000005</v>
      </c>
      <c r="J272" s="93" t="s">
        <v>590</v>
      </c>
    </row>
    <row r="273" spans="1:12" x14ac:dyDescent="0.25">
      <c r="A273" s="67" t="s">
        <v>282</v>
      </c>
      <c r="B273" s="58">
        <f>SUM(B270:B272)</f>
        <v>46951000.799999997</v>
      </c>
      <c r="C273" s="58">
        <f t="shared" ref="C273:H273" si="78">SUM(C270:C272)</f>
        <v>23884435.68</v>
      </c>
      <c r="D273" s="58">
        <f t="shared" si="78"/>
        <v>0</v>
      </c>
      <c r="E273" s="58">
        <f t="shared" si="78"/>
        <v>0</v>
      </c>
      <c r="F273" s="58">
        <f t="shared" si="78"/>
        <v>0</v>
      </c>
      <c r="G273" s="58">
        <f t="shared" si="78"/>
        <v>46951000.799999997</v>
      </c>
      <c r="H273" s="58">
        <f t="shared" si="78"/>
        <v>23884435.68</v>
      </c>
      <c r="I273" s="58">
        <f>SUM(I270:I272)</f>
        <v>70835436.480000004</v>
      </c>
      <c r="J273" s="95" t="s">
        <v>589</v>
      </c>
    </row>
    <row r="274" spans="1:12" x14ac:dyDescent="0.25">
      <c r="A274" s="57" t="s">
        <v>692</v>
      </c>
      <c r="B274" s="91"/>
      <c r="C274" s="91"/>
      <c r="D274" s="91"/>
      <c r="E274" s="91"/>
      <c r="F274" s="91"/>
      <c r="G274" s="91"/>
      <c r="H274" s="91"/>
      <c r="I274" s="91"/>
      <c r="J274" s="64"/>
    </row>
    <row r="275" spans="1:12" x14ac:dyDescent="0.25">
      <c r="A275" s="67" t="s">
        <v>693</v>
      </c>
      <c r="B275" s="58">
        <v>243099351.47</v>
      </c>
      <c r="C275" s="58">
        <v>79467745.569999993</v>
      </c>
      <c r="D275" s="58">
        <v>0</v>
      </c>
      <c r="E275" s="58">
        <f t="shared" ref="E275:E276" si="79">ROUND($D275*K275,2)</f>
        <v>0</v>
      </c>
      <c r="F275" s="58">
        <f t="shared" ref="F275:F276" si="80">ROUND($D275*L275,2)</f>
        <v>0</v>
      </c>
      <c r="G275" s="58">
        <f t="shared" ref="G275:H277" si="81">B275+E275</f>
        <v>243099351.47</v>
      </c>
      <c r="H275" s="58">
        <f t="shared" si="81"/>
        <v>79467745.569999993</v>
      </c>
      <c r="I275" s="58">
        <f t="shared" ref="I275:I277" si="82">SUM(G275:H275)</f>
        <v>322567097.03999996</v>
      </c>
      <c r="J275" s="93" t="s">
        <v>592</v>
      </c>
      <c r="K275" s="102">
        <f>+'Common by Account (CBR)'!$F$77</f>
        <v>0.66249999999999998</v>
      </c>
      <c r="L275" s="102">
        <f>+'Common by Account (CBR)'!$G$77</f>
        <v>0.33750000000000002</v>
      </c>
    </row>
    <row r="276" spans="1:12" x14ac:dyDescent="0.25">
      <c r="A276" s="67" t="s">
        <v>694</v>
      </c>
      <c r="B276" s="58">
        <v>-179278138.65000001</v>
      </c>
      <c r="C276" s="58">
        <v>-67260307.109999999</v>
      </c>
      <c r="D276" s="58">
        <v>0</v>
      </c>
      <c r="E276" s="58">
        <f t="shared" si="79"/>
        <v>0</v>
      </c>
      <c r="F276" s="58">
        <f t="shared" si="80"/>
        <v>0</v>
      </c>
      <c r="G276" s="58">
        <f t="shared" si="81"/>
        <v>-179278138.65000001</v>
      </c>
      <c r="H276" s="58">
        <f t="shared" si="81"/>
        <v>-67260307.109999999</v>
      </c>
      <c r="I276" s="58">
        <f t="shared" si="82"/>
        <v>-246538445.75999999</v>
      </c>
      <c r="J276" s="93" t="s">
        <v>593</v>
      </c>
      <c r="K276" s="102">
        <f>+'Common by Account (CBR)'!$F$77</f>
        <v>0.66249999999999998</v>
      </c>
      <c r="L276" s="102">
        <f>+'Common by Account (CBR)'!$G$77</f>
        <v>0.33750000000000002</v>
      </c>
    </row>
    <row r="277" spans="1:12" x14ac:dyDescent="0.25">
      <c r="A277" s="67" t="s">
        <v>695</v>
      </c>
      <c r="B277" s="94">
        <v>0</v>
      </c>
      <c r="C277" s="94">
        <v>0</v>
      </c>
      <c r="D277" s="94">
        <v>0</v>
      </c>
      <c r="E277" s="94">
        <v>0</v>
      </c>
      <c r="F277" s="94">
        <v>0</v>
      </c>
      <c r="G277" s="94">
        <f t="shared" si="81"/>
        <v>0</v>
      </c>
      <c r="H277" s="94">
        <f t="shared" si="81"/>
        <v>0</v>
      </c>
      <c r="I277" s="94">
        <f t="shared" si="82"/>
        <v>0</v>
      </c>
      <c r="J277" s="93" t="s">
        <v>658</v>
      </c>
    </row>
    <row r="278" spans="1:12" x14ac:dyDescent="0.25">
      <c r="A278" s="67" t="s">
        <v>283</v>
      </c>
      <c r="B278" s="58">
        <f>SUM(B275:B277)</f>
        <v>63821212.819999993</v>
      </c>
      <c r="C278" s="58">
        <f t="shared" ref="C278:I278" si="83">SUM(C275:C277)</f>
        <v>12207438.459999993</v>
      </c>
      <c r="D278" s="58">
        <f t="shared" si="83"/>
        <v>0</v>
      </c>
      <c r="E278" s="58">
        <f t="shared" si="83"/>
        <v>0</v>
      </c>
      <c r="F278" s="58">
        <f t="shared" si="83"/>
        <v>0</v>
      </c>
      <c r="G278" s="58">
        <f t="shared" si="83"/>
        <v>63821212.819999993</v>
      </c>
      <c r="H278" s="58">
        <f t="shared" si="83"/>
        <v>12207438.459999993</v>
      </c>
      <c r="I278" s="58">
        <f t="shared" si="83"/>
        <v>76028651.279999971</v>
      </c>
      <c r="J278" s="95" t="s">
        <v>591</v>
      </c>
    </row>
    <row r="279" spans="1:12" x14ac:dyDescent="0.25">
      <c r="A279" s="89"/>
      <c r="B279" s="94"/>
      <c r="C279" s="94"/>
      <c r="D279" s="94"/>
      <c r="E279" s="94"/>
      <c r="F279" s="94"/>
      <c r="G279" s="94"/>
      <c r="H279" s="94"/>
      <c r="I279" s="94"/>
      <c r="J279" s="64"/>
    </row>
    <row r="280" spans="1:12" ht="15.75" thickBot="1" x14ac:dyDescent="0.3">
      <c r="A280" s="66" t="s">
        <v>6</v>
      </c>
      <c r="B280" s="101">
        <f t="shared" ref="B280:I280" si="84">B65-B241-B264-B268-B273-B278</f>
        <v>469296589.69999981</v>
      </c>
      <c r="C280" s="101">
        <f t="shared" si="84"/>
        <v>231670728.90999997</v>
      </c>
      <c r="D280" s="101">
        <f t="shared" si="84"/>
        <v>-287836163.09999996</v>
      </c>
      <c r="E280" s="101">
        <f t="shared" si="84"/>
        <v>-187742641.16</v>
      </c>
      <c r="F280" s="101">
        <f t="shared" si="84"/>
        <v>-100093521.92999999</v>
      </c>
      <c r="G280" s="101">
        <f t="shared" si="84"/>
        <v>281553948.53999984</v>
      </c>
      <c r="H280" s="101">
        <f t="shared" si="84"/>
        <v>131577206.97999994</v>
      </c>
      <c r="I280" s="101">
        <f t="shared" si="84"/>
        <v>413131155.51999974</v>
      </c>
      <c r="J280" s="95" t="s">
        <v>400</v>
      </c>
    </row>
    <row r="281" spans="1:12" ht="15.75" thickTop="1" x14ac:dyDescent="0.25">
      <c r="A281" s="89"/>
      <c r="B281" s="91"/>
      <c r="C281" s="91"/>
      <c r="D281" s="91"/>
      <c r="E281" s="91"/>
      <c r="F281" s="91"/>
      <c r="G281" s="91"/>
      <c r="H281" s="91"/>
      <c r="I281" s="91"/>
      <c r="J281" s="64"/>
    </row>
    <row r="282" spans="1:12" x14ac:dyDescent="0.25">
      <c r="A282" s="66" t="s">
        <v>5</v>
      </c>
      <c r="B282" s="91"/>
      <c r="C282" s="91"/>
      <c r="D282" s="91"/>
      <c r="E282" s="91"/>
      <c r="F282" s="91"/>
      <c r="G282" s="91"/>
      <c r="H282" s="91"/>
      <c r="I282" s="91"/>
      <c r="J282" s="64"/>
    </row>
    <row r="283" spans="1:12" x14ac:dyDescent="0.25">
      <c r="A283" s="57" t="s">
        <v>686</v>
      </c>
      <c r="B283" s="58"/>
      <c r="C283" s="58"/>
      <c r="D283" s="58"/>
      <c r="E283" s="58"/>
      <c r="F283" s="58"/>
      <c r="G283" s="58"/>
      <c r="H283" s="58"/>
      <c r="I283" s="58"/>
      <c r="J283" s="64"/>
    </row>
    <row r="284" spans="1:12" x14ac:dyDescent="0.25">
      <c r="A284" s="67" t="s">
        <v>696</v>
      </c>
      <c r="B284" s="58">
        <v>2682169.7999999998</v>
      </c>
      <c r="C284" s="58">
        <v>0</v>
      </c>
      <c r="D284" s="58">
        <v>0</v>
      </c>
      <c r="E284" s="58">
        <v>0</v>
      </c>
      <c r="F284" s="58">
        <v>0</v>
      </c>
      <c r="G284" s="58">
        <f t="shared" ref="G284:H285" si="85">B284+E284</f>
        <v>2682169.7999999998</v>
      </c>
      <c r="H284" s="58">
        <f t="shared" si="85"/>
        <v>0</v>
      </c>
      <c r="I284" s="58">
        <f t="shared" ref="I284:I285" si="86">SUM(G284:H284)</f>
        <v>2682169.7999999998</v>
      </c>
      <c r="J284" s="98" t="s">
        <v>585</v>
      </c>
    </row>
    <row r="285" spans="1:12" x14ac:dyDescent="0.25">
      <c r="A285" s="67" t="s">
        <v>697</v>
      </c>
      <c r="B285" s="94">
        <v>24125059.489999998</v>
      </c>
      <c r="C285" s="94">
        <v>0</v>
      </c>
      <c r="D285" s="94">
        <v>0</v>
      </c>
      <c r="E285" s="94">
        <v>0</v>
      </c>
      <c r="F285" s="94">
        <v>0</v>
      </c>
      <c r="G285" s="94">
        <f t="shared" si="85"/>
        <v>24125059.489999998</v>
      </c>
      <c r="H285" s="94">
        <f t="shared" si="85"/>
        <v>0</v>
      </c>
      <c r="I285" s="94">
        <f t="shared" si="86"/>
        <v>24125059.489999998</v>
      </c>
      <c r="J285" s="98" t="s">
        <v>586</v>
      </c>
    </row>
    <row r="286" spans="1:12" x14ac:dyDescent="0.25">
      <c r="A286" s="67" t="s">
        <v>698</v>
      </c>
      <c r="B286" s="58">
        <f>SUM(B284:B285)</f>
        <v>26807229.289999999</v>
      </c>
      <c r="C286" s="58">
        <f t="shared" ref="C286:I286" si="87">SUM(C284:C285)</f>
        <v>0</v>
      </c>
      <c r="D286" s="58">
        <f t="shared" si="87"/>
        <v>0</v>
      </c>
      <c r="E286" s="58">
        <f t="shared" si="87"/>
        <v>0</v>
      </c>
      <c r="F286" s="58">
        <f t="shared" si="87"/>
        <v>0</v>
      </c>
      <c r="G286" s="58">
        <f t="shared" si="87"/>
        <v>26807229.289999999</v>
      </c>
      <c r="H286" s="58">
        <f t="shared" si="87"/>
        <v>0</v>
      </c>
      <c r="I286" s="58">
        <f t="shared" si="87"/>
        <v>26807229.289999999</v>
      </c>
      <c r="J286" s="95" t="s">
        <v>584</v>
      </c>
    </row>
    <row r="287" spans="1:12" x14ac:dyDescent="0.25">
      <c r="A287" s="57" t="s">
        <v>284</v>
      </c>
      <c r="B287" s="91"/>
      <c r="C287" s="91"/>
      <c r="D287" s="91"/>
      <c r="E287" s="91"/>
      <c r="F287" s="91"/>
      <c r="G287" s="91"/>
      <c r="H287" s="91"/>
      <c r="I287" s="91"/>
      <c r="J287" s="64"/>
    </row>
    <row r="288" spans="1:12" x14ac:dyDescent="0.25">
      <c r="A288" s="67" t="s">
        <v>285</v>
      </c>
      <c r="B288" s="58">
        <v>339598.31</v>
      </c>
      <c r="C288" s="58">
        <v>52.07</v>
      </c>
      <c r="D288" s="58">
        <v>6114.46</v>
      </c>
      <c r="E288" s="58">
        <v>4056.94</v>
      </c>
      <c r="F288" s="58">
        <v>2057.52</v>
      </c>
      <c r="G288" s="58">
        <f t="shared" ref="G288:H311" si="88">B288+E288</f>
        <v>343655.25</v>
      </c>
      <c r="H288" s="58">
        <f t="shared" si="88"/>
        <v>2109.59</v>
      </c>
      <c r="I288" s="58">
        <f t="shared" ref="I288:I310" si="89">SUM(G288:H288)</f>
        <v>345764.84</v>
      </c>
      <c r="J288" s="69" t="s">
        <v>596</v>
      </c>
    </row>
    <row r="289" spans="1:10" x14ac:dyDescent="0.25">
      <c r="A289" s="67" t="s">
        <v>286</v>
      </c>
      <c r="B289" s="58">
        <v>0</v>
      </c>
      <c r="C289" s="58">
        <v>0</v>
      </c>
      <c r="D289" s="58">
        <v>-59845198.979999997</v>
      </c>
      <c r="E289" s="58">
        <v>-39707289.520000003</v>
      </c>
      <c r="F289" s="58">
        <v>-20137909.460000001</v>
      </c>
      <c r="G289" s="58">
        <f t="shared" si="88"/>
        <v>-39707289.520000003</v>
      </c>
      <c r="H289" s="58">
        <f t="shared" si="88"/>
        <v>-20137909.460000001</v>
      </c>
      <c r="I289" s="58">
        <f t="shared" ref="I289:I290" si="90">SUM(G289:H289)</f>
        <v>-59845198.980000004</v>
      </c>
      <c r="J289" s="69" t="s">
        <v>597</v>
      </c>
    </row>
    <row r="290" spans="1:10" x14ac:dyDescent="0.25">
      <c r="A290" s="67" t="s">
        <v>287</v>
      </c>
      <c r="B290" s="58">
        <v>0</v>
      </c>
      <c r="C290" s="58">
        <v>0</v>
      </c>
      <c r="D290" s="58">
        <v>-58849934.670000002</v>
      </c>
      <c r="E290" s="58">
        <v>-39046931.659999996</v>
      </c>
      <c r="F290" s="58">
        <v>-19803003.010000002</v>
      </c>
      <c r="G290" s="58">
        <f t="shared" si="88"/>
        <v>-39046931.659999996</v>
      </c>
      <c r="H290" s="58">
        <f t="shared" si="88"/>
        <v>-19803003.010000002</v>
      </c>
      <c r="I290" s="58">
        <f t="shared" si="90"/>
        <v>-58849934.670000002</v>
      </c>
      <c r="J290" s="69" t="s">
        <v>598</v>
      </c>
    </row>
    <row r="291" spans="1:10" x14ac:dyDescent="0.25">
      <c r="A291" s="67" t="s">
        <v>288</v>
      </c>
      <c r="B291" s="58">
        <v>0</v>
      </c>
      <c r="C291" s="58">
        <v>0</v>
      </c>
      <c r="D291" s="58">
        <v>-1801623</v>
      </c>
      <c r="E291" s="58">
        <v>-1195376.8600000001</v>
      </c>
      <c r="F291" s="58">
        <v>-606246.14</v>
      </c>
      <c r="G291" s="58">
        <f t="shared" si="88"/>
        <v>-1195376.8600000001</v>
      </c>
      <c r="H291" s="58">
        <f t="shared" si="88"/>
        <v>-606246.14</v>
      </c>
      <c r="I291" s="58">
        <f t="shared" si="89"/>
        <v>-1801623</v>
      </c>
      <c r="J291" s="69" t="s">
        <v>659</v>
      </c>
    </row>
    <row r="292" spans="1:10" x14ac:dyDescent="0.25">
      <c r="A292" s="67" t="s">
        <v>289</v>
      </c>
      <c r="B292" s="58">
        <v>0</v>
      </c>
      <c r="C292" s="58">
        <v>0</v>
      </c>
      <c r="D292" s="58">
        <v>-437608.65</v>
      </c>
      <c r="E292" s="58">
        <v>-290353.40000000002</v>
      </c>
      <c r="F292" s="58">
        <v>-147255.25</v>
      </c>
      <c r="G292" s="58">
        <f t="shared" si="88"/>
        <v>-290353.40000000002</v>
      </c>
      <c r="H292" s="58">
        <f t="shared" si="88"/>
        <v>-147255.25</v>
      </c>
      <c r="I292" s="58">
        <f t="shared" si="89"/>
        <v>-437608.65</v>
      </c>
      <c r="J292" s="69" t="s">
        <v>599</v>
      </c>
    </row>
    <row r="293" spans="1:10" x14ac:dyDescent="0.25">
      <c r="A293" s="67" t="s">
        <v>290</v>
      </c>
      <c r="B293" s="58">
        <v>2.19</v>
      </c>
      <c r="C293" s="58">
        <v>9085.69</v>
      </c>
      <c r="D293" s="58">
        <v>171978.87</v>
      </c>
      <c r="E293" s="58">
        <v>114108.07</v>
      </c>
      <c r="F293" s="58">
        <v>57870.8</v>
      </c>
      <c r="G293" s="58">
        <f t="shared" si="88"/>
        <v>114110.26000000001</v>
      </c>
      <c r="H293" s="58">
        <f t="shared" si="88"/>
        <v>66956.490000000005</v>
      </c>
      <c r="I293" s="58">
        <f t="shared" ref="I293" si="91">SUM(G293:H293)</f>
        <v>181066.75</v>
      </c>
      <c r="J293" s="98" t="s">
        <v>685</v>
      </c>
    </row>
    <row r="294" spans="1:10" x14ac:dyDescent="0.25">
      <c r="A294" s="67" t="s">
        <v>291</v>
      </c>
      <c r="B294" s="58">
        <v>0</v>
      </c>
      <c r="C294" s="58">
        <v>0</v>
      </c>
      <c r="D294" s="58">
        <v>-25683599.25</v>
      </c>
      <c r="E294" s="58">
        <v>-17041068.09</v>
      </c>
      <c r="F294" s="58">
        <v>-8642531.1600000001</v>
      </c>
      <c r="G294" s="58">
        <f t="shared" si="88"/>
        <v>-17041068.09</v>
      </c>
      <c r="H294" s="58">
        <f t="shared" si="88"/>
        <v>-8642531.1600000001</v>
      </c>
      <c r="I294" s="58">
        <f t="shared" si="89"/>
        <v>-25683599.25</v>
      </c>
      <c r="J294" s="69" t="s">
        <v>600</v>
      </c>
    </row>
    <row r="295" spans="1:10" x14ac:dyDescent="0.25">
      <c r="A295" s="67" t="s">
        <v>292</v>
      </c>
      <c r="B295" s="58">
        <v>0</v>
      </c>
      <c r="C295" s="58">
        <v>0</v>
      </c>
      <c r="D295" s="58">
        <v>0</v>
      </c>
      <c r="E295" s="58">
        <v>0</v>
      </c>
      <c r="F295" s="58">
        <v>0</v>
      </c>
      <c r="G295" s="58">
        <f t="shared" si="88"/>
        <v>0</v>
      </c>
      <c r="H295" s="58">
        <f t="shared" si="88"/>
        <v>0</v>
      </c>
      <c r="I295" s="58">
        <f t="shared" si="89"/>
        <v>0</v>
      </c>
      <c r="J295" s="69"/>
    </row>
    <row r="296" spans="1:10" x14ac:dyDescent="0.25">
      <c r="A296" s="67" t="s">
        <v>293</v>
      </c>
      <c r="B296" s="58">
        <v>0</v>
      </c>
      <c r="C296" s="58">
        <v>0</v>
      </c>
      <c r="D296" s="58">
        <v>31465040.969999999</v>
      </c>
      <c r="E296" s="58">
        <v>20877054.789999999</v>
      </c>
      <c r="F296" s="58">
        <v>10587986.18</v>
      </c>
      <c r="G296" s="58">
        <f t="shared" si="88"/>
        <v>20877054.789999999</v>
      </c>
      <c r="H296" s="58">
        <f t="shared" si="88"/>
        <v>10587986.18</v>
      </c>
      <c r="I296" s="58">
        <f t="shared" si="89"/>
        <v>31465040.969999999</v>
      </c>
      <c r="J296" s="69" t="s">
        <v>601</v>
      </c>
    </row>
    <row r="297" spans="1:10" x14ac:dyDescent="0.25">
      <c r="A297" s="67" t="s">
        <v>294</v>
      </c>
      <c r="B297" s="58">
        <v>0</v>
      </c>
      <c r="C297" s="58">
        <v>0</v>
      </c>
      <c r="D297" s="58">
        <v>-2194.6</v>
      </c>
      <c r="E297" s="58">
        <v>-1456.11</v>
      </c>
      <c r="F297" s="58">
        <v>-738.49</v>
      </c>
      <c r="G297" s="58">
        <f t="shared" si="88"/>
        <v>-1456.11</v>
      </c>
      <c r="H297" s="58">
        <f t="shared" si="88"/>
        <v>-738.49</v>
      </c>
      <c r="I297" s="58">
        <f t="shared" si="89"/>
        <v>-2194.6</v>
      </c>
      <c r="J297" s="69" t="s">
        <v>602</v>
      </c>
    </row>
    <row r="298" spans="1:10" x14ac:dyDescent="0.25">
      <c r="A298" s="67" t="s">
        <v>295</v>
      </c>
      <c r="B298" s="58">
        <v>0</v>
      </c>
      <c r="C298" s="58">
        <v>0</v>
      </c>
      <c r="D298" s="58">
        <v>467097.66</v>
      </c>
      <c r="E298" s="58">
        <v>309919.28999999998</v>
      </c>
      <c r="F298" s="58">
        <v>157178.37</v>
      </c>
      <c r="G298" s="58">
        <f t="shared" si="88"/>
        <v>309919.28999999998</v>
      </c>
      <c r="H298" s="58">
        <f t="shared" si="88"/>
        <v>157178.37</v>
      </c>
      <c r="I298" s="58">
        <f t="shared" si="89"/>
        <v>467097.66</v>
      </c>
      <c r="J298" s="69" t="s">
        <v>603</v>
      </c>
    </row>
    <row r="299" spans="1:10" x14ac:dyDescent="0.25">
      <c r="A299" s="67" t="s">
        <v>296</v>
      </c>
      <c r="B299" s="58">
        <v>1269823.2</v>
      </c>
      <c r="C299" s="58">
        <v>379706.21</v>
      </c>
      <c r="D299" s="58">
        <v>-10815366.630000001</v>
      </c>
      <c r="E299" s="58">
        <v>-7175995.8799999999</v>
      </c>
      <c r="F299" s="58">
        <v>-3639370.75</v>
      </c>
      <c r="G299" s="58">
        <f t="shared" si="88"/>
        <v>-5906172.6799999997</v>
      </c>
      <c r="H299" s="58">
        <f t="shared" si="88"/>
        <v>-3259664.54</v>
      </c>
      <c r="I299" s="58">
        <f t="shared" si="89"/>
        <v>-9165837.2199999988</v>
      </c>
      <c r="J299" s="69" t="s">
        <v>604</v>
      </c>
    </row>
    <row r="300" spans="1:10" x14ac:dyDescent="0.25">
      <c r="A300" s="67" t="s">
        <v>297</v>
      </c>
      <c r="B300" s="58">
        <v>-10820237.609999999</v>
      </c>
      <c r="C300" s="58">
        <v>-10140767.390000001</v>
      </c>
      <c r="D300" s="58">
        <v>-2261513.85</v>
      </c>
      <c r="E300" s="58">
        <v>-1500514.43</v>
      </c>
      <c r="F300" s="58">
        <v>-760999.42</v>
      </c>
      <c r="G300" s="58">
        <f t="shared" si="88"/>
        <v>-12320752.039999999</v>
      </c>
      <c r="H300" s="58">
        <f t="shared" si="88"/>
        <v>-10901766.810000001</v>
      </c>
      <c r="I300" s="58">
        <f t="shared" si="89"/>
        <v>-23222518.850000001</v>
      </c>
      <c r="J300" s="69" t="s">
        <v>605</v>
      </c>
    </row>
    <row r="301" spans="1:10" x14ac:dyDescent="0.25">
      <c r="A301" s="67" t="s">
        <v>298</v>
      </c>
      <c r="B301" s="58">
        <v>-417271.89</v>
      </c>
      <c r="C301" s="58">
        <v>-3100</v>
      </c>
      <c r="D301" s="58">
        <v>-948.52</v>
      </c>
      <c r="E301" s="58">
        <v>-629.34</v>
      </c>
      <c r="F301" s="58">
        <v>-319.18</v>
      </c>
      <c r="G301" s="58">
        <f t="shared" si="88"/>
        <v>-417901.23000000004</v>
      </c>
      <c r="H301" s="58">
        <f t="shared" si="88"/>
        <v>-3419.18</v>
      </c>
      <c r="I301" s="58">
        <f t="shared" si="89"/>
        <v>-421320.41000000003</v>
      </c>
      <c r="J301" s="69" t="s">
        <v>606</v>
      </c>
    </row>
    <row r="302" spans="1:10" x14ac:dyDescent="0.25">
      <c r="A302" s="67" t="s">
        <v>299</v>
      </c>
      <c r="B302" s="58">
        <v>-34366.68</v>
      </c>
      <c r="C302" s="58">
        <v>0</v>
      </c>
      <c r="D302" s="58">
        <v>0</v>
      </c>
      <c r="E302" s="58">
        <v>0</v>
      </c>
      <c r="F302" s="58">
        <v>0</v>
      </c>
      <c r="G302" s="58">
        <f t="shared" si="88"/>
        <v>-34366.68</v>
      </c>
      <c r="H302" s="58">
        <f t="shared" si="88"/>
        <v>0</v>
      </c>
      <c r="I302" s="58">
        <f t="shared" si="89"/>
        <v>-34366.68</v>
      </c>
      <c r="J302" s="69" t="s">
        <v>660</v>
      </c>
    </row>
    <row r="303" spans="1:10" x14ac:dyDescent="0.25">
      <c r="A303" s="67" t="s">
        <v>300</v>
      </c>
      <c r="B303" s="58">
        <v>0</v>
      </c>
      <c r="C303" s="58">
        <v>0</v>
      </c>
      <c r="D303" s="58">
        <v>0</v>
      </c>
      <c r="E303" s="58">
        <v>0</v>
      </c>
      <c r="F303" s="58">
        <v>0</v>
      </c>
      <c r="G303" s="58">
        <f t="shared" si="88"/>
        <v>0</v>
      </c>
      <c r="H303" s="58">
        <f t="shared" si="88"/>
        <v>0</v>
      </c>
      <c r="I303" s="58">
        <f t="shared" si="89"/>
        <v>0</v>
      </c>
      <c r="J303" s="69" t="s">
        <v>661</v>
      </c>
    </row>
    <row r="304" spans="1:10" x14ac:dyDescent="0.25">
      <c r="A304" s="67" t="s">
        <v>301</v>
      </c>
      <c r="B304" s="58">
        <v>-5049363.3899999997</v>
      </c>
      <c r="C304" s="58">
        <v>0</v>
      </c>
      <c r="D304" s="58">
        <v>0</v>
      </c>
      <c r="E304" s="58">
        <v>0</v>
      </c>
      <c r="F304" s="58">
        <v>0</v>
      </c>
      <c r="G304" s="58">
        <f t="shared" si="88"/>
        <v>-5049363.3899999997</v>
      </c>
      <c r="H304" s="58">
        <f t="shared" si="88"/>
        <v>0</v>
      </c>
      <c r="I304" s="58">
        <f t="shared" si="89"/>
        <v>-5049363.3899999997</v>
      </c>
      <c r="J304" s="69" t="s">
        <v>607</v>
      </c>
    </row>
    <row r="305" spans="1:10" x14ac:dyDescent="0.25">
      <c r="A305" s="67" t="s">
        <v>302</v>
      </c>
      <c r="B305" s="58">
        <v>0</v>
      </c>
      <c r="C305" s="58">
        <v>0</v>
      </c>
      <c r="D305" s="58">
        <v>0</v>
      </c>
      <c r="E305" s="58">
        <v>0</v>
      </c>
      <c r="F305" s="58">
        <v>0</v>
      </c>
      <c r="G305" s="58">
        <f t="shared" si="88"/>
        <v>0</v>
      </c>
      <c r="H305" s="58">
        <f t="shared" si="88"/>
        <v>0</v>
      </c>
      <c r="I305" s="58">
        <f t="shared" si="89"/>
        <v>0</v>
      </c>
      <c r="J305" s="69"/>
    </row>
    <row r="306" spans="1:10" x14ac:dyDescent="0.25">
      <c r="A306" s="67" t="s">
        <v>303</v>
      </c>
      <c r="B306" s="58">
        <v>0</v>
      </c>
      <c r="C306" s="58">
        <v>0</v>
      </c>
      <c r="D306" s="58">
        <v>0</v>
      </c>
      <c r="E306" s="58">
        <v>0</v>
      </c>
      <c r="F306" s="58">
        <v>0</v>
      </c>
      <c r="G306" s="58">
        <f t="shared" si="88"/>
        <v>0</v>
      </c>
      <c r="H306" s="58">
        <f t="shared" si="88"/>
        <v>0</v>
      </c>
      <c r="I306" s="58">
        <f t="shared" si="89"/>
        <v>0</v>
      </c>
      <c r="J306" s="69" t="s">
        <v>662</v>
      </c>
    </row>
    <row r="307" spans="1:10" x14ac:dyDescent="0.25">
      <c r="A307" s="67" t="s">
        <v>304</v>
      </c>
      <c r="B307" s="58">
        <v>3000</v>
      </c>
      <c r="C307" s="58">
        <v>0</v>
      </c>
      <c r="D307" s="58">
        <v>67428.789999999994</v>
      </c>
      <c r="E307" s="58">
        <v>44739.040000000001</v>
      </c>
      <c r="F307" s="58">
        <v>22689.75</v>
      </c>
      <c r="G307" s="58">
        <f t="shared" si="88"/>
        <v>47739.040000000001</v>
      </c>
      <c r="H307" s="58">
        <f t="shared" si="88"/>
        <v>22689.75</v>
      </c>
      <c r="I307" s="58">
        <f t="shared" si="89"/>
        <v>70428.790000000008</v>
      </c>
      <c r="J307" s="69" t="s">
        <v>608</v>
      </c>
    </row>
    <row r="308" spans="1:10" x14ac:dyDescent="0.25">
      <c r="A308" s="67" t="s">
        <v>305</v>
      </c>
      <c r="B308" s="58">
        <v>0</v>
      </c>
      <c r="C308" s="58">
        <v>0</v>
      </c>
      <c r="D308" s="58">
        <v>-1729723.93</v>
      </c>
      <c r="E308" s="58">
        <v>-1147671.83</v>
      </c>
      <c r="F308" s="58">
        <v>-582052.1</v>
      </c>
      <c r="G308" s="58">
        <f t="shared" si="88"/>
        <v>-1147671.83</v>
      </c>
      <c r="H308" s="58">
        <f t="shared" si="88"/>
        <v>-582052.1</v>
      </c>
      <c r="I308" s="58">
        <f t="shared" si="89"/>
        <v>-1729723.9300000002</v>
      </c>
      <c r="J308" s="69" t="s">
        <v>609</v>
      </c>
    </row>
    <row r="309" spans="1:10" x14ac:dyDescent="0.25">
      <c r="A309" s="67" t="s">
        <v>306</v>
      </c>
      <c r="B309" s="58">
        <v>0</v>
      </c>
      <c r="C309" s="58">
        <v>0</v>
      </c>
      <c r="D309" s="58">
        <v>-1312816.01</v>
      </c>
      <c r="E309" s="58">
        <v>-871053.42</v>
      </c>
      <c r="F309" s="58">
        <v>-441762.59</v>
      </c>
      <c r="G309" s="58">
        <f t="shared" si="88"/>
        <v>-871053.42</v>
      </c>
      <c r="H309" s="58">
        <f t="shared" si="88"/>
        <v>-441762.59</v>
      </c>
      <c r="I309" s="58">
        <f t="shared" si="89"/>
        <v>-1312816.01</v>
      </c>
      <c r="J309" s="69" t="s">
        <v>610</v>
      </c>
    </row>
    <row r="310" spans="1:10" x14ac:dyDescent="0.25">
      <c r="A310" s="67" t="s">
        <v>307</v>
      </c>
      <c r="B310" s="58">
        <v>49.93</v>
      </c>
      <c r="C310" s="58">
        <v>43199.29</v>
      </c>
      <c r="D310" s="58">
        <v>7051478.0599999996</v>
      </c>
      <c r="E310" s="58">
        <v>4678655.9800000004</v>
      </c>
      <c r="F310" s="58">
        <v>2372822.08</v>
      </c>
      <c r="G310" s="58">
        <f t="shared" si="88"/>
        <v>4678705.91</v>
      </c>
      <c r="H310" s="58">
        <f t="shared" si="88"/>
        <v>2416021.37</v>
      </c>
      <c r="I310" s="58">
        <f t="shared" si="89"/>
        <v>7094727.2800000003</v>
      </c>
      <c r="J310" s="69" t="s">
        <v>611</v>
      </c>
    </row>
    <row r="311" spans="1:10" x14ac:dyDescent="0.25">
      <c r="A311" s="67" t="s">
        <v>308</v>
      </c>
      <c r="B311" s="58">
        <v>0</v>
      </c>
      <c r="C311" s="58">
        <v>0</v>
      </c>
      <c r="D311" s="58">
        <v>27623812.370000001</v>
      </c>
      <c r="E311" s="58">
        <v>18328399.460000001</v>
      </c>
      <c r="F311" s="58">
        <v>9295412.9100000001</v>
      </c>
      <c r="G311" s="58">
        <f t="shared" si="88"/>
        <v>18328399.460000001</v>
      </c>
      <c r="H311" s="58">
        <f t="shared" si="88"/>
        <v>9295412.9100000001</v>
      </c>
      <c r="I311" s="58">
        <f t="shared" ref="I311" si="92">SUM(G311:H311)</f>
        <v>27623812.370000001</v>
      </c>
      <c r="J311" s="69" t="s">
        <v>612</v>
      </c>
    </row>
    <row r="312" spans="1:10" x14ac:dyDescent="0.25">
      <c r="A312" s="67" t="s">
        <v>309</v>
      </c>
      <c r="B312" s="58">
        <f>SUM(B288:B311)</f>
        <v>-14708765.940000001</v>
      </c>
      <c r="C312" s="58">
        <f t="shared" ref="C312:I312" si="93">SUM(C288:C311)</f>
        <v>-9711824.1300000008</v>
      </c>
      <c r="D312" s="58">
        <f t="shared" si="93"/>
        <v>-95887576.909999982</v>
      </c>
      <c r="E312" s="58">
        <f t="shared" si="93"/>
        <v>-63621406.970000006</v>
      </c>
      <c r="F312" s="58">
        <f t="shared" si="93"/>
        <v>-32266169.940000016</v>
      </c>
      <c r="G312" s="58">
        <f t="shared" si="93"/>
        <v>-78330172.910000026</v>
      </c>
      <c r="H312" s="58">
        <f t="shared" si="93"/>
        <v>-41977994.070000008</v>
      </c>
      <c r="I312" s="58">
        <f t="shared" si="93"/>
        <v>-120308166.97999999</v>
      </c>
      <c r="J312" s="95" t="s">
        <v>595</v>
      </c>
    </row>
    <row r="313" spans="1:10" x14ac:dyDescent="0.25">
      <c r="A313" s="57" t="s">
        <v>310</v>
      </c>
      <c r="B313" s="58"/>
      <c r="C313" s="58"/>
      <c r="D313" s="58"/>
      <c r="E313" s="58"/>
      <c r="F313" s="58"/>
      <c r="G313" s="58"/>
      <c r="H313" s="58"/>
      <c r="I313" s="58"/>
      <c r="J313" s="70"/>
    </row>
    <row r="314" spans="1:10" x14ac:dyDescent="0.25">
      <c r="A314" s="67" t="s">
        <v>311</v>
      </c>
      <c r="B314" s="58">
        <v>0</v>
      </c>
      <c r="C314" s="58">
        <v>0</v>
      </c>
      <c r="D314" s="58">
        <v>227184834</v>
      </c>
      <c r="E314" s="58">
        <v>150737137.31999999</v>
      </c>
      <c r="F314" s="58">
        <v>76447696.680000007</v>
      </c>
      <c r="G314" s="58">
        <f t="shared" ref="G314:H322" si="94">B314+E314</f>
        <v>150737137.31999999</v>
      </c>
      <c r="H314" s="58">
        <f t="shared" si="94"/>
        <v>76447696.680000007</v>
      </c>
      <c r="I314" s="58">
        <f t="shared" ref="I314:I322" si="95">SUM(G314:H314)</f>
        <v>227184834</v>
      </c>
      <c r="J314" s="69" t="s">
        <v>614</v>
      </c>
    </row>
    <row r="315" spans="1:10" x14ac:dyDescent="0.25">
      <c r="A315" s="67" t="s">
        <v>312</v>
      </c>
      <c r="B315" s="58">
        <v>0</v>
      </c>
      <c r="C315" s="58">
        <v>0</v>
      </c>
      <c r="D315" s="58">
        <v>0</v>
      </c>
      <c r="E315" s="58">
        <v>0</v>
      </c>
      <c r="F315" s="58">
        <v>0</v>
      </c>
      <c r="G315" s="58">
        <f t="shared" si="94"/>
        <v>0</v>
      </c>
      <c r="H315" s="58">
        <f t="shared" si="94"/>
        <v>0</v>
      </c>
      <c r="I315" s="58">
        <f t="shared" si="95"/>
        <v>0</v>
      </c>
      <c r="J315" s="70"/>
    </row>
    <row r="316" spans="1:10" x14ac:dyDescent="0.25">
      <c r="A316" s="67" t="s">
        <v>313</v>
      </c>
      <c r="B316" s="58">
        <v>0</v>
      </c>
      <c r="C316" s="58">
        <v>0</v>
      </c>
      <c r="D316" s="58">
        <v>2481658.86</v>
      </c>
      <c r="E316" s="58">
        <v>1646580.69</v>
      </c>
      <c r="F316" s="58">
        <v>835078.17</v>
      </c>
      <c r="G316" s="58">
        <f t="shared" si="94"/>
        <v>1646580.69</v>
      </c>
      <c r="H316" s="58">
        <f t="shared" si="94"/>
        <v>835078.17</v>
      </c>
      <c r="I316" s="58">
        <f t="shared" si="95"/>
        <v>2481658.86</v>
      </c>
      <c r="J316" s="69" t="s">
        <v>615</v>
      </c>
    </row>
    <row r="317" spans="1:10" x14ac:dyDescent="0.25">
      <c r="A317" s="67" t="s">
        <v>314</v>
      </c>
      <c r="B317" s="58">
        <v>6063.6</v>
      </c>
      <c r="C317" s="58">
        <v>3561.24</v>
      </c>
      <c r="D317" s="58">
        <v>2176668.96</v>
      </c>
      <c r="E317" s="58">
        <v>1444219.68</v>
      </c>
      <c r="F317" s="58">
        <v>732449.28000000003</v>
      </c>
      <c r="G317" s="58">
        <f t="shared" si="94"/>
        <v>1450283.28</v>
      </c>
      <c r="H317" s="58">
        <f t="shared" si="94"/>
        <v>736010.52</v>
      </c>
      <c r="I317" s="58">
        <f t="shared" si="95"/>
        <v>2186293.7999999998</v>
      </c>
      <c r="J317" s="69" t="s">
        <v>616</v>
      </c>
    </row>
    <row r="318" spans="1:10" x14ac:dyDescent="0.25">
      <c r="A318" s="67" t="s">
        <v>315</v>
      </c>
      <c r="B318" s="58">
        <v>0</v>
      </c>
      <c r="C318" s="58">
        <v>0</v>
      </c>
      <c r="D318" s="58">
        <v>0</v>
      </c>
      <c r="E318" s="58">
        <v>0</v>
      </c>
      <c r="F318" s="58">
        <v>0</v>
      </c>
      <c r="G318" s="58">
        <f t="shared" si="94"/>
        <v>0</v>
      </c>
      <c r="H318" s="58">
        <f t="shared" si="94"/>
        <v>0</v>
      </c>
      <c r="I318" s="58">
        <f t="shared" si="95"/>
        <v>0</v>
      </c>
      <c r="J318" s="69" t="s">
        <v>663</v>
      </c>
    </row>
    <row r="319" spans="1:10" x14ac:dyDescent="0.25">
      <c r="A319" s="67" t="s">
        <v>316</v>
      </c>
      <c r="B319" s="58">
        <v>0</v>
      </c>
      <c r="C319" s="58">
        <v>0</v>
      </c>
      <c r="D319" s="58">
        <v>0</v>
      </c>
      <c r="E319" s="58">
        <v>0</v>
      </c>
      <c r="F319" s="58">
        <v>0</v>
      </c>
      <c r="G319" s="58">
        <f t="shared" si="94"/>
        <v>0</v>
      </c>
      <c r="H319" s="58">
        <f t="shared" si="94"/>
        <v>0</v>
      </c>
      <c r="I319" s="58">
        <f t="shared" si="95"/>
        <v>0</v>
      </c>
      <c r="J319" s="69" t="s">
        <v>664</v>
      </c>
    </row>
    <row r="320" spans="1:10" x14ac:dyDescent="0.25">
      <c r="A320" s="67" t="s">
        <v>317</v>
      </c>
      <c r="B320" s="58">
        <v>0</v>
      </c>
      <c r="C320" s="58">
        <v>0</v>
      </c>
      <c r="D320" s="58">
        <v>0</v>
      </c>
      <c r="E320" s="58">
        <v>0</v>
      </c>
      <c r="F320" s="58">
        <v>0</v>
      </c>
      <c r="G320" s="58">
        <f t="shared" si="94"/>
        <v>0</v>
      </c>
      <c r="H320" s="58">
        <f t="shared" si="94"/>
        <v>0</v>
      </c>
      <c r="I320" s="58">
        <f t="shared" si="95"/>
        <v>0</v>
      </c>
      <c r="J320" s="69" t="s">
        <v>665</v>
      </c>
    </row>
    <row r="321" spans="1:10" x14ac:dyDescent="0.25">
      <c r="A321" s="67" t="s">
        <v>318</v>
      </c>
      <c r="B321" s="58">
        <v>11538366.880000001</v>
      </c>
      <c r="C321" s="58">
        <v>185764.25</v>
      </c>
      <c r="D321" s="58">
        <v>3602197.45</v>
      </c>
      <c r="E321" s="58">
        <v>2390058.02</v>
      </c>
      <c r="F321" s="58">
        <v>1212139.43</v>
      </c>
      <c r="G321" s="58">
        <f t="shared" si="94"/>
        <v>13928424.9</v>
      </c>
      <c r="H321" s="58">
        <f t="shared" si="94"/>
        <v>1397903.68</v>
      </c>
      <c r="I321" s="58">
        <f t="shared" si="95"/>
        <v>15326328.58</v>
      </c>
      <c r="J321" s="69" t="s">
        <v>617</v>
      </c>
    </row>
    <row r="322" spans="1:10" x14ac:dyDescent="0.25">
      <c r="A322" s="67" t="s">
        <v>319</v>
      </c>
      <c r="B322" s="94">
        <v>-6876063.7999999998</v>
      </c>
      <c r="C322" s="94">
        <v>-6505017.3300000001</v>
      </c>
      <c r="D322" s="94">
        <v>-1446235.69</v>
      </c>
      <c r="E322" s="94">
        <v>-959577.38</v>
      </c>
      <c r="F322" s="94">
        <v>-486658.31</v>
      </c>
      <c r="G322" s="94">
        <f t="shared" si="94"/>
        <v>-7835641.1799999997</v>
      </c>
      <c r="H322" s="94">
        <f t="shared" si="94"/>
        <v>-6991675.6399999997</v>
      </c>
      <c r="I322" s="94">
        <f t="shared" si="95"/>
        <v>-14827316.82</v>
      </c>
      <c r="J322" s="69" t="s">
        <v>618</v>
      </c>
    </row>
    <row r="323" spans="1:10" x14ac:dyDescent="0.25">
      <c r="A323" s="67" t="s">
        <v>320</v>
      </c>
      <c r="B323" s="58">
        <f>SUM(B314:B322)</f>
        <v>4668366.6800000006</v>
      </c>
      <c r="C323" s="58">
        <f t="shared" ref="C323:I323" si="96">SUM(C314:C322)</f>
        <v>-6315691.8399999999</v>
      </c>
      <c r="D323" s="58">
        <f t="shared" si="96"/>
        <v>233999123.58000001</v>
      </c>
      <c r="E323" s="58">
        <f t="shared" si="96"/>
        <v>155258418.33000001</v>
      </c>
      <c r="F323" s="58">
        <f t="shared" si="96"/>
        <v>78740705.250000015</v>
      </c>
      <c r="G323" s="58">
        <f t="shared" si="96"/>
        <v>159926785.00999999</v>
      </c>
      <c r="H323" s="58">
        <f t="shared" si="96"/>
        <v>72425013.410000011</v>
      </c>
      <c r="I323" s="58">
        <f t="shared" si="96"/>
        <v>232351798.42000005</v>
      </c>
      <c r="J323" s="106" t="s">
        <v>613</v>
      </c>
    </row>
    <row r="324" spans="1:10" x14ac:dyDescent="0.25">
      <c r="A324" s="57" t="s">
        <v>321</v>
      </c>
      <c r="B324" s="58"/>
      <c r="C324" s="58"/>
      <c r="D324" s="58"/>
      <c r="E324" s="58"/>
      <c r="F324" s="58"/>
      <c r="G324" s="58"/>
      <c r="H324" s="58"/>
      <c r="I324" s="58"/>
    </row>
    <row r="325" spans="1:10" x14ac:dyDescent="0.25">
      <c r="A325" s="67" t="s">
        <v>322</v>
      </c>
      <c r="B325" s="58">
        <v>0</v>
      </c>
      <c r="C325" s="58">
        <v>0</v>
      </c>
      <c r="D325" s="58">
        <v>0</v>
      </c>
      <c r="E325" s="58">
        <v>0</v>
      </c>
      <c r="F325" s="58">
        <v>0</v>
      </c>
      <c r="G325" s="58">
        <f t="shared" ref="G325:H326" si="97">B325+E325</f>
        <v>0</v>
      </c>
      <c r="H325" s="58">
        <f t="shared" si="97"/>
        <v>0</v>
      </c>
      <c r="I325" s="58">
        <f t="shared" ref="I325:I326" si="98">SUM(G325:H325)</f>
        <v>0</v>
      </c>
      <c r="J325" s="64"/>
    </row>
    <row r="326" spans="1:10" x14ac:dyDescent="0.25">
      <c r="A326" s="67" t="s">
        <v>323</v>
      </c>
      <c r="B326" s="94">
        <v>0</v>
      </c>
      <c r="C326" s="94">
        <v>0</v>
      </c>
      <c r="D326" s="94">
        <v>0</v>
      </c>
      <c r="E326" s="94">
        <v>0</v>
      </c>
      <c r="F326" s="94">
        <v>0</v>
      </c>
      <c r="G326" s="94">
        <f t="shared" si="97"/>
        <v>0</v>
      </c>
      <c r="H326" s="94">
        <f t="shared" si="97"/>
        <v>0</v>
      </c>
      <c r="I326" s="94">
        <f t="shared" si="98"/>
        <v>0</v>
      </c>
      <c r="J326" s="69" t="s">
        <v>666</v>
      </c>
    </row>
    <row r="327" spans="1:10" x14ac:dyDescent="0.25">
      <c r="A327" s="67" t="s">
        <v>324</v>
      </c>
      <c r="B327" s="58">
        <f>SUM(B325:B326)</f>
        <v>0</v>
      </c>
      <c r="C327" s="58">
        <f t="shared" ref="C327:I327" si="99">SUM(C325:C326)</f>
        <v>0</v>
      </c>
      <c r="D327" s="58">
        <f t="shared" si="99"/>
        <v>0</v>
      </c>
      <c r="E327" s="58">
        <f t="shared" si="99"/>
        <v>0</v>
      </c>
      <c r="F327" s="58">
        <f t="shared" si="99"/>
        <v>0</v>
      </c>
      <c r="G327" s="58">
        <f t="shared" si="99"/>
        <v>0</v>
      </c>
      <c r="H327" s="58">
        <f t="shared" si="99"/>
        <v>0</v>
      </c>
      <c r="I327" s="58">
        <f t="shared" si="99"/>
        <v>0</v>
      </c>
      <c r="J327" s="70"/>
    </row>
    <row r="328" spans="1:10" x14ac:dyDescent="0.25">
      <c r="A328" s="89"/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v>0</v>
      </c>
      <c r="H328" s="58">
        <v>0</v>
      </c>
      <c r="I328" s="58">
        <v>0</v>
      </c>
      <c r="J328" s="67"/>
    </row>
    <row r="329" spans="1:10" x14ac:dyDescent="0.25">
      <c r="A329" s="66" t="s">
        <v>1</v>
      </c>
      <c r="B329" s="58">
        <f>B312+B323+B327+B286</f>
        <v>16766830.029999997</v>
      </c>
      <c r="C329" s="58">
        <f t="shared" ref="C329:I329" si="100">C312+C323+C327+C286</f>
        <v>-16027515.970000001</v>
      </c>
      <c r="D329" s="58">
        <f t="shared" si="100"/>
        <v>138111546.67000002</v>
      </c>
      <c r="E329" s="58">
        <f t="shared" si="100"/>
        <v>91637011.360000014</v>
      </c>
      <c r="F329" s="58">
        <f t="shared" si="100"/>
        <v>46474535.310000002</v>
      </c>
      <c r="G329" s="58">
        <f t="shared" si="100"/>
        <v>108403841.38999996</v>
      </c>
      <c r="H329" s="58">
        <f t="shared" si="100"/>
        <v>30447019.340000004</v>
      </c>
      <c r="I329" s="58">
        <f t="shared" si="100"/>
        <v>138850860.73000005</v>
      </c>
      <c r="J329" s="107" t="s">
        <v>594</v>
      </c>
    </row>
    <row r="330" spans="1:10" x14ac:dyDescent="0.25">
      <c r="A330" s="89"/>
      <c r="B330" s="94"/>
      <c r="C330" s="94"/>
      <c r="D330" s="94"/>
      <c r="E330" s="94"/>
      <c r="F330" s="94"/>
      <c r="G330" s="94"/>
      <c r="H330" s="94"/>
      <c r="I330" s="94"/>
      <c r="J330" s="67"/>
    </row>
    <row r="331" spans="1:10" ht="15.75" thickBot="1" x14ac:dyDescent="0.3">
      <c r="A331" s="66" t="s">
        <v>0</v>
      </c>
      <c r="B331" s="108">
        <f>B280-B329</f>
        <v>452529759.66999984</v>
      </c>
      <c r="C331" s="108">
        <f t="shared" ref="C331:I331" si="101">C280-C329</f>
        <v>247698244.87999997</v>
      </c>
      <c r="D331" s="108">
        <f t="shared" si="101"/>
        <v>-425947709.76999998</v>
      </c>
      <c r="E331" s="108">
        <f t="shared" si="101"/>
        <v>-279379652.51999998</v>
      </c>
      <c r="F331" s="108">
        <f t="shared" si="101"/>
        <v>-146568057.24000001</v>
      </c>
      <c r="G331" s="108">
        <f t="shared" si="101"/>
        <v>173150107.14999989</v>
      </c>
      <c r="H331" s="108">
        <f t="shared" si="101"/>
        <v>101130187.63999994</v>
      </c>
      <c r="I331" s="108">
        <f t="shared" si="101"/>
        <v>274280294.78999972</v>
      </c>
      <c r="J331" s="109" t="s">
        <v>399</v>
      </c>
    </row>
    <row r="332" spans="1:10" ht="15.75" thickTop="1" x14ac:dyDescent="0.25">
      <c r="I332" s="180">
        <v>9.9997520446777344E-3</v>
      </c>
      <c r="J332" s="67"/>
    </row>
    <row r="333" spans="1:10" x14ac:dyDescent="0.25">
      <c r="A333" s="96">
        <v>0</v>
      </c>
      <c r="B333" s="96">
        <v>0</v>
      </c>
      <c r="C333" s="96">
        <v>0</v>
      </c>
      <c r="D333" s="96">
        <v>0</v>
      </c>
      <c r="E333" s="96">
        <v>0</v>
      </c>
      <c r="F333" s="96">
        <v>0</v>
      </c>
      <c r="G333" s="96">
        <v>0</v>
      </c>
      <c r="H333" s="96">
        <v>0</v>
      </c>
      <c r="I333" s="96"/>
      <c r="J333" s="67"/>
    </row>
    <row r="334" spans="1:10" x14ac:dyDescent="0.25">
      <c r="B334" s="96"/>
      <c r="C334" s="96"/>
      <c r="D334" s="96"/>
      <c r="E334" s="96"/>
      <c r="F334" s="96"/>
      <c r="G334" s="96"/>
      <c r="H334" s="96"/>
      <c r="I334" s="9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6" activePane="bottomRight" state="frozen"/>
      <selection activeCell="D74" sqref="D74"/>
      <selection pane="topRight" activeCell="D74" sqref="D74"/>
      <selection pane="bottomLeft" activeCell="D74" sqref="D74"/>
      <selection pane="bottomRight" activeCell="B42" sqref="B42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7" width="9.140625" style="36"/>
    <col min="8" max="8" width="32.42578125" style="36" customWidth="1"/>
    <col min="9" max="10" width="9.140625" style="36"/>
    <col min="11" max="16384" width="9.140625" style="3"/>
  </cols>
  <sheetData>
    <row r="1" spans="1:7" s="3" customFormat="1" ht="18" customHeight="1" x14ac:dyDescent="0.2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2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25">
      <c r="A3" s="34" t="str">
        <f>'Allocated (CBR)'!A3</f>
        <v>FOR THE YEAR ENDED DECEMBER 31, 2020</v>
      </c>
      <c r="B3" s="54"/>
      <c r="C3" s="54"/>
      <c r="D3" s="54"/>
      <c r="E3" s="54"/>
      <c r="F3" s="54"/>
      <c r="G3" s="36"/>
    </row>
    <row r="4" spans="1:7" s="3" customFormat="1" ht="12" customHeight="1" x14ac:dyDescent="0.25">
      <c r="B4" s="36"/>
      <c r="C4" s="36"/>
      <c r="D4" s="36"/>
      <c r="E4" s="36"/>
      <c r="F4" s="36"/>
      <c r="G4" s="36"/>
    </row>
    <row r="5" spans="1:7" s="3" customFormat="1" ht="18" customHeight="1" x14ac:dyDescent="0.2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2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2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25">
      <c r="A8" s="13" t="s">
        <v>31</v>
      </c>
      <c r="B8" s="15">
        <f>'Unallocated Detail (CBR)'!B18</f>
        <v>2108413255.02</v>
      </c>
      <c r="C8" s="15">
        <f>'Unallocated Detail (CBR)'!C18</f>
        <v>954648954.98999989</v>
      </c>
      <c r="D8" s="15">
        <f>'Unallocated Detail (CBR)'!D18</f>
        <v>0</v>
      </c>
      <c r="E8" s="15">
        <v>0</v>
      </c>
      <c r="F8" s="14">
        <f>SUM(B8:E8)</f>
        <v>3063062210.0099998</v>
      </c>
      <c r="G8" s="37"/>
    </row>
    <row r="9" spans="1:7" s="3" customFormat="1" ht="18" customHeight="1" x14ac:dyDescent="0.25">
      <c r="A9" s="13" t="s">
        <v>30</v>
      </c>
      <c r="B9" s="45">
        <f>'Unallocated Detail (CBR)'!B21</f>
        <v>349696.35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349696.35</v>
      </c>
      <c r="G9" s="37"/>
    </row>
    <row r="10" spans="1:7" s="3" customFormat="1" ht="18" customHeight="1" x14ac:dyDescent="0.25">
      <c r="A10" s="13" t="s">
        <v>29</v>
      </c>
      <c r="B10" s="45">
        <f>'Unallocated Detail (CBR)'!B25</f>
        <v>147733944.09999999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147733944.09999999</v>
      </c>
      <c r="G10" s="37"/>
    </row>
    <row r="11" spans="1:7" s="3" customFormat="1" ht="18" customHeight="1" x14ac:dyDescent="0.25">
      <c r="A11" s="13" t="s">
        <v>28</v>
      </c>
      <c r="B11" s="25">
        <f>'Unallocated Detail (CBR)'!B40</f>
        <v>102724678.86000001</v>
      </c>
      <c r="C11" s="24">
        <f>'Unallocated Detail (CBR)'!C40</f>
        <v>26264386.190000001</v>
      </c>
      <c r="D11" s="24">
        <f>'Unallocated Detail (CBR)'!D40</f>
        <v>0</v>
      </c>
      <c r="E11" s="24">
        <v>0</v>
      </c>
      <c r="F11" s="23">
        <f>SUM(B11:E11)</f>
        <v>128989065.05000001</v>
      </c>
      <c r="G11" s="37"/>
    </row>
    <row r="12" spans="1:7" s="3" customFormat="1" ht="18" customHeight="1" x14ac:dyDescent="0.25">
      <c r="A12" s="13" t="s">
        <v>27</v>
      </c>
      <c r="B12" s="15">
        <f>SUM(B8:B11)</f>
        <v>2359221574.3299999</v>
      </c>
      <c r="C12" s="15">
        <f>SUM(C8:C11)</f>
        <v>980913341.17999995</v>
      </c>
      <c r="D12" s="15">
        <f>SUM(D8:D11)</f>
        <v>0</v>
      </c>
      <c r="E12" s="15">
        <f>SUM(E8:E11)</f>
        <v>0</v>
      </c>
      <c r="F12" s="14">
        <f>SUM(F8:F11)</f>
        <v>3340134915.5099998</v>
      </c>
      <c r="G12" s="37"/>
    </row>
    <row r="13" spans="1:7" s="3" customFormat="1" ht="18" customHeight="1" x14ac:dyDescent="0.2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2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2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2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25">
      <c r="A17" s="13" t="s">
        <v>26</v>
      </c>
      <c r="B17" s="15">
        <f>'Unallocated Detail (CBR)'!B47</f>
        <v>199106695.59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199106695.59</v>
      </c>
      <c r="G17" s="37"/>
    </row>
    <row r="18" spans="1:7" s="3" customFormat="1" ht="18" customHeight="1" x14ac:dyDescent="0.25">
      <c r="A18" s="13" t="s">
        <v>25</v>
      </c>
      <c r="B18" s="45">
        <f>'Unallocated Detail (CBR)'!B56</f>
        <v>547792785.23000002</v>
      </c>
      <c r="C18" s="45">
        <f>'Unallocated Detail (CBR)'!C56</f>
        <v>362871835.14000005</v>
      </c>
      <c r="D18" s="45">
        <f>'Unallocated Detail (CBR)'!D56</f>
        <v>0</v>
      </c>
      <c r="E18" s="45">
        <v>0</v>
      </c>
      <c r="F18" s="21">
        <f>SUM(B18:E18)</f>
        <v>910664620.37000012</v>
      </c>
      <c r="G18" s="37"/>
    </row>
    <row r="19" spans="1:7" s="3" customFormat="1" ht="18" customHeight="1" x14ac:dyDescent="0.25">
      <c r="A19" s="13" t="s">
        <v>24</v>
      </c>
      <c r="B19" s="45">
        <f>'Unallocated Detail (CBR)'!B59</f>
        <v>123613131.13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123613131.13</v>
      </c>
      <c r="G19" s="37"/>
    </row>
    <row r="20" spans="1:7" s="3" customFormat="1" ht="18" customHeight="1" x14ac:dyDescent="0.25">
      <c r="A20" s="13" t="s">
        <v>23</v>
      </c>
      <c r="B20" s="25">
        <f>'Unallocated Detail (CBR)'!B62</f>
        <v>-80293647.069999993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-80293647.069999993</v>
      </c>
      <c r="G20" s="37"/>
    </row>
    <row r="21" spans="1:7" s="3" customFormat="1" ht="18" customHeight="1" x14ac:dyDescent="0.25">
      <c r="A21" s="13" t="s">
        <v>22</v>
      </c>
      <c r="B21" s="15">
        <f>SUM(B17:B20)</f>
        <v>790218964.88000011</v>
      </c>
      <c r="C21" s="15">
        <f>SUM(C17:C20)</f>
        <v>362871835.14000005</v>
      </c>
      <c r="D21" s="15">
        <f>SUM(D17:D20)</f>
        <v>0</v>
      </c>
      <c r="E21" s="15">
        <f>SUM(E17:E20)</f>
        <v>0</v>
      </c>
      <c r="F21" s="14">
        <f>SUM(F17:F20)</f>
        <v>1153090800.0200002</v>
      </c>
      <c r="G21" s="37"/>
    </row>
    <row r="22" spans="1:7" s="3" customFormat="1" ht="18" customHeight="1" x14ac:dyDescent="0.2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25">
      <c r="A23" s="13" t="s">
        <v>21</v>
      </c>
      <c r="B23" s="15">
        <f>'Unallocated Detail (CBR)'!B138</f>
        <v>113661879.16999999</v>
      </c>
      <c r="C23" s="15">
        <f>'Unallocated Detail (CBR)'!C138</f>
        <v>6360508.2700000014</v>
      </c>
      <c r="D23" s="15">
        <f>'Unallocated Detail (CBR)'!D138</f>
        <v>0</v>
      </c>
      <c r="E23" s="15">
        <v>0</v>
      </c>
      <c r="F23" s="14">
        <f t="shared" ref="F23:F36" si="0">SUM(B23:E23)</f>
        <v>120022387.43999998</v>
      </c>
      <c r="G23" s="37"/>
    </row>
    <row r="24" spans="1:7" s="3" customFormat="1" ht="18" customHeight="1" x14ac:dyDescent="0.25">
      <c r="A24" s="13" t="s">
        <v>20</v>
      </c>
      <c r="B24" s="46">
        <f>'Unallocated Detail (CBR)'!B168</f>
        <v>23845214.529999997</v>
      </c>
      <c r="C24" s="45">
        <f>'Unallocated Detail (CBR)'!C168</f>
        <v>0</v>
      </c>
      <c r="D24" s="45">
        <f>'Unallocated Detail (CBR)'!D168</f>
        <v>0</v>
      </c>
      <c r="E24" s="45">
        <v>0</v>
      </c>
      <c r="F24" s="21">
        <f t="shared" si="0"/>
        <v>23845214.529999997</v>
      </c>
      <c r="G24" s="37"/>
    </row>
    <row r="25" spans="1:7" s="3" customFormat="1" ht="18" customHeight="1" x14ac:dyDescent="0.25">
      <c r="A25" s="13" t="s">
        <v>19</v>
      </c>
      <c r="B25" s="46">
        <f>'Unallocated Detail (CBR)'!B206</f>
        <v>86597401.150000021</v>
      </c>
      <c r="C25" s="27">
        <f>'Unallocated Detail (CBR)'!C206</f>
        <v>57259641.000000007</v>
      </c>
      <c r="D25" s="27">
        <f>'Unallocated Detail (CBR)'!D206</f>
        <v>0</v>
      </c>
      <c r="E25" s="45">
        <v>0</v>
      </c>
      <c r="F25" s="21">
        <f t="shared" si="0"/>
        <v>143857042.15000004</v>
      </c>
      <c r="G25" s="37"/>
    </row>
    <row r="26" spans="1:7" s="3" customFormat="1" ht="18" customHeight="1" x14ac:dyDescent="0.25">
      <c r="A26" s="20" t="s">
        <v>18</v>
      </c>
      <c r="B26" s="46">
        <f>'Unallocated Detail (CBR)'!B213</f>
        <v>30598002.520000003</v>
      </c>
      <c r="C26" s="27">
        <f>'Unallocated Detail (CBR)'!C213</f>
        <v>13202209.060000001</v>
      </c>
      <c r="D26" s="27">
        <f>'Unallocated Detail (CBR)'!D213</f>
        <v>37225429.170000002</v>
      </c>
      <c r="E26" s="45">
        <v>0</v>
      </c>
      <c r="F26" s="21">
        <f t="shared" si="0"/>
        <v>81025640.75</v>
      </c>
      <c r="G26" s="37"/>
    </row>
    <row r="27" spans="1:7" s="3" customFormat="1" ht="18" customHeight="1" x14ac:dyDescent="0.25">
      <c r="A27" s="13" t="s">
        <v>17</v>
      </c>
      <c r="B27" s="46">
        <f>'Unallocated Detail (CBR)'!B222</f>
        <v>22123248.169999998</v>
      </c>
      <c r="C27" s="27">
        <f>'Unallocated Detail (CBR)'!C222</f>
        <v>5480227.0899999999</v>
      </c>
      <c r="D27" s="27">
        <f>'Unallocated Detail (CBR)'!D222</f>
        <v>4365415.01</v>
      </c>
      <c r="E27" s="45">
        <v>0</v>
      </c>
      <c r="F27" s="21">
        <f t="shared" si="0"/>
        <v>31968890.269999996</v>
      </c>
      <c r="G27" s="37"/>
    </row>
    <row r="28" spans="1:7" s="3" customFormat="1" ht="18" customHeight="1" x14ac:dyDescent="0.25">
      <c r="A28" s="13" t="s">
        <v>16</v>
      </c>
      <c r="B28" s="46">
        <f>'Unallocated Detail (CBR)'!B225</f>
        <v>82342000.519999996</v>
      </c>
      <c r="C28" s="27">
        <f>'Unallocated Detail (CBR)'!C225</f>
        <v>17243356.620000001</v>
      </c>
      <c r="D28" s="27">
        <f>'Unallocated Detail (CBR)'!D225</f>
        <v>0</v>
      </c>
      <c r="E28" s="45">
        <v>0</v>
      </c>
      <c r="F28" s="21">
        <f t="shared" si="0"/>
        <v>99585357.140000001</v>
      </c>
      <c r="G28" s="37"/>
    </row>
    <row r="29" spans="1:7" s="3" customFormat="1" ht="18" customHeight="1" x14ac:dyDescent="0.25">
      <c r="A29" s="20" t="s">
        <v>15</v>
      </c>
      <c r="B29" s="46">
        <f>'Unallocated Detail (CBR)'!B240</f>
        <v>44349458.769999988</v>
      </c>
      <c r="C29" s="27">
        <f>'Unallocated Detail (CBR)'!C240</f>
        <v>14744932.23</v>
      </c>
      <c r="D29" s="27">
        <f>'Unallocated Detail (CBR)'!D240</f>
        <v>131900038.78999998</v>
      </c>
      <c r="E29" s="45">
        <v>0</v>
      </c>
      <c r="F29" s="21">
        <f t="shared" si="0"/>
        <v>190994429.78999996</v>
      </c>
      <c r="G29" s="37"/>
    </row>
    <row r="30" spans="1:7" s="3" customFormat="1" ht="18" customHeight="1" x14ac:dyDescent="0.25">
      <c r="A30" s="13" t="s">
        <v>14</v>
      </c>
      <c r="B30" s="46">
        <f>'Unallocated Detail (CBR)'!B247</f>
        <v>344909998.28000003</v>
      </c>
      <c r="C30" s="27">
        <f>'Unallocated Detail (CBR)'!C247</f>
        <v>123777325.38</v>
      </c>
      <c r="D30" s="27">
        <f>'Unallocated Detail (CBR)'!D247</f>
        <v>28437270.800000001</v>
      </c>
      <c r="E30" s="45">
        <v>0</v>
      </c>
      <c r="F30" s="21">
        <f t="shared" si="0"/>
        <v>497124594.46000004</v>
      </c>
      <c r="G30" s="37"/>
    </row>
    <row r="31" spans="1:7" s="3" customFormat="1" ht="18" customHeight="1" x14ac:dyDescent="0.25">
      <c r="A31" s="13" t="s">
        <v>13</v>
      </c>
      <c r="B31" s="46">
        <f>'Unallocated Detail (CBR)'!B252</f>
        <v>28287897.240000002</v>
      </c>
      <c r="C31" s="27">
        <f>'Unallocated Detail (CBR)'!C252</f>
        <v>4911037.05</v>
      </c>
      <c r="D31" s="27">
        <f>'Unallocated Detail (CBR)'!D252</f>
        <v>112715258</v>
      </c>
      <c r="E31" s="45">
        <v>0</v>
      </c>
      <c r="F31" s="21">
        <f t="shared" si="0"/>
        <v>145914192.28999999</v>
      </c>
      <c r="G31" s="37"/>
    </row>
    <row r="32" spans="1:7" s="3" customFormat="1" ht="18" customHeight="1" x14ac:dyDescent="0.25">
      <c r="A32" s="13" t="s">
        <v>12</v>
      </c>
      <c r="B32" s="46">
        <f>'Unallocated Detail (CBR)'!B255</f>
        <v>30979762.640000001</v>
      </c>
      <c r="C32" s="45">
        <f>'Unallocated Detail (CBR)'!C255</f>
        <v>0</v>
      </c>
      <c r="D32" s="45">
        <f>'Unallocated Detail (CBR)'!D255</f>
        <v>0</v>
      </c>
      <c r="E32" s="45">
        <v>0</v>
      </c>
      <c r="F32" s="21">
        <f t="shared" si="0"/>
        <v>30979762.640000001</v>
      </c>
      <c r="G32" s="37"/>
    </row>
    <row r="33" spans="1:10" ht="18" customHeight="1" x14ac:dyDescent="0.25">
      <c r="A33" s="20" t="s">
        <v>11</v>
      </c>
      <c r="B33" s="46">
        <f>'Unallocated Detail (CBR)'!B263</f>
        <v>-40726855.949999996</v>
      </c>
      <c r="C33" s="27">
        <f>'Unallocated Detail (CBR)'!C263</f>
        <v>7314694.6600000001</v>
      </c>
      <c r="D33" s="27">
        <f>'Unallocated Detail (CBR)'!D263</f>
        <v>-32821514</v>
      </c>
      <c r="E33" s="45">
        <v>0</v>
      </c>
      <c r="F33" s="21">
        <f t="shared" si="0"/>
        <v>-66233675.289999992</v>
      </c>
      <c r="G33" s="37"/>
      <c r="I33" s="3"/>
      <c r="J33" s="3"/>
    </row>
    <row r="34" spans="1:10" ht="18" customHeight="1" x14ac:dyDescent="0.25">
      <c r="A34" s="13" t="s">
        <v>10</v>
      </c>
      <c r="B34" s="46">
        <f>'Unallocated Detail (CBR)'!B268</f>
        <v>221965799.09</v>
      </c>
      <c r="C34" s="27">
        <f>'Unallocated Detail (CBR)'!C268</f>
        <v>99984971.629999995</v>
      </c>
      <c r="D34" s="27">
        <f>'Unallocated Detail (CBR)'!D268</f>
        <v>6014265.3300000001</v>
      </c>
      <c r="E34" s="45">
        <v>0</v>
      </c>
      <c r="F34" s="21">
        <f t="shared" si="0"/>
        <v>327965036.05000001</v>
      </c>
      <c r="G34" s="37"/>
      <c r="I34" s="3"/>
      <c r="J34" s="3"/>
    </row>
    <row r="35" spans="1:10" ht="18" customHeight="1" x14ac:dyDescent="0.25">
      <c r="A35" s="13" t="s">
        <v>9</v>
      </c>
      <c r="B35" s="46">
        <f>'Unallocated Detail (CBR)'!B273</f>
        <v>46951000.799999997</v>
      </c>
      <c r="C35" s="45">
        <f>'Unallocated Detail (CBR)'!C273</f>
        <v>23884435.68</v>
      </c>
      <c r="D35" s="45">
        <f>'Unallocated Detail (CBR)'!D273</f>
        <v>0</v>
      </c>
      <c r="E35" s="45">
        <v>0</v>
      </c>
      <c r="F35" s="21">
        <f t="shared" si="0"/>
        <v>70835436.479999989</v>
      </c>
      <c r="G35" s="37"/>
      <c r="I35" s="3"/>
      <c r="J35" s="3"/>
    </row>
    <row r="36" spans="1:10" ht="18" customHeight="1" x14ac:dyDescent="0.25">
      <c r="A36" s="13" t="s">
        <v>8</v>
      </c>
      <c r="B36" s="25">
        <f>'Unallocated Detail (CBR)'!B278</f>
        <v>63821212.819999993</v>
      </c>
      <c r="C36" s="48">
        <f>'Unallocated Detail (CBR)'!C278</f>
        <v>12207438.459999993</v>
      </c>
      <c r="D36" s="48">
        <f>'Unallocated Detail (CBR)'!D278</f>
        <v>0</v>
      </c>
      <c r="E36" s="24">
        <v>0</v>
      </c>
      <c r="F36" s="23">
        <f t="shared" si="0"/>
        <v>76028651.279999986</v>
      </c>
      <c r="G36" s="37"/>
      <c r="I36" s="3"/>
      <c r="J36" s="3"/>
    </row>
    <row r="37" spans="1:10" ht="18" customHeight="1" x14ac:dyDescent="0.25">
      <c r="A37" s="16" t="s">
        <v>7</v>
      </c>
      <c r="B37" s="15">
        <f>SUM(B21:B36)</f>
        <v>1889924984.6299999</v>
      </c>
      <c r="C37" s="15">
        <f>SUM(C21:C36)</f>
        <v>749242612.26999986</v>
      </c>
      <c r="D37" s="15">
        <f>SUM(D21:D36)</f>
        <v>287836163.09999996</v>
      </c>
      <c r="E37" s="15">
        <f>SUM(E21:E36)</f>
        <v>0</v>
      </c>
      <c r="F37" s="14">
        <f>SUM(F21:F36)</f>
        <v>2927003760.0000005</v>
      </c>
      <c r="G37" s="37"/>
      <c r="I37" s="3"/>
      <c r="J37" s="3"/>
    </row>
    <row r="38" spans="1:10" ht="12" customHeight="1" x14ac:dyDescent="0.2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25">
      <c r="A39" s="10" t="s">
        <v>6</v>
      </c>
      <c r="B39" s="15">
        <f>B12-B37</f>
        <v>469296589.70000005</v>
      </c>
      <c r="C39" s="15">
        <f>C12-C37</f>
        <v>231670728.91000009</v>
      </c>
      <c r="D39" s="15">
        <f>D12-D37</f>
        <v>-287836163.09999996</v>
      </c>
      <c r="E39" s="15">
        <f>E12-E37</f>
        <v>0</v>
      </c>
      <c r="F39" s="75">
        <f>F12-F37</f>
        <v>413131155.50999928</v>
      </c>
      <c r="G39" s="37"/>
      <c r="H39" s="47"/>
      <c r="I39" s="3"/>
      <c r="J39" s="3"/>
    </row>
    <row r="40" spans="1:10" ht="13.5" customHeight="1" x14ac:dyDescent="0.25">
      <c r="A40" s="13"/>
      <c r="B40" s="27"/>
      <c r="C40" s="27"/>
      <c r="D40" s="27"/>
      <c r="E40" s="27"/>
      <c r="F40" s="5"/>
      <c r="G40" s="37"/>
      <c r="I40" s="3"/>
      <c r="J40" s="3"/>
    </row>
    <row r="41" spans="1:10" ht="18" customHeight="1" x14ac:dyDescent="0.25">
      <c r="A41" s="10" t="s">
        <v>5</v>
      </c>
      <c r="B41" s="27"/>
      <c r="C41" s="27"/>
      <c r="D41" s="27"/>
      <c r="E41" s="27"/>
      <c r="F41" s="5"/>
      <c r="G41" s="37"/>
      <c r="I41" s="3"/>
      <c r="J41" s="3"/>
    </row>
    <row r="42" spans="1:10" ht="18" customHeight="1" x14ac:dyDescent="0.25">
      <c r="A42" s="20" t="s">
        <v>684</v>
      </c>
      <c r="B42" s="15">
        <f>+'Unallocated Detail (CBR)'!B286</f>
        <v>26807229.289999999</v>
      </c>
      <c r="C42" s="15">
        <f>+'Unallocated Detail (CBR)'!C286</f>
        <v>0</v>
      </c>
      <c r="D42" s="15">
        <f>+'Unallocated Detail (CBR)'!D286</f>
        <v>0</v>
      </c>
      <c r="E42" s="15">
        <f>+'Unallocated Detail (CBR)'!E286</f>
        <v>0</v>
      </c>
      <c r="F42" s="71">
        <f>SUM(B42:E42)</f>
        <v>26807229.289999999</v>
      </c>
      <c r="G42" s="37"/>
      <c r="I42" s="3"/>
      <c r="J42" s="3"/>
    </row>
    <row r="43" spans="1:10" ht="18" customHeight="1" x14ac:dyDescent="0.25">
      <c r="A43" s="13" t="s">
        <v>4</v>
      </c>
      <c r="B43" s="46">
        <v>0</v>
      </c>
      <c r="C43" s="63">
        <v>0</v>
      </c>
      <c r="D43" s="63">
        <v>0</v>
      </c>
      <c r="E43" s="63">
        <f>'Unallocated Detail (CBR)'!I312</f>
        <v>-120308166.97999999</v>
      </c>
      <c r="F43" s="61">
        <f>SUM(B43:E43)</f>
        <v>-120308166.97999999</v>
      </c>
      <c r="G43" s="37"/>
      <c r="I43" s="3"/>
      <c r="J43" s="3"/>
    </row>
    <row r="44" spans="1:10" ht="18" customHeight="1" x14ac:dyDescent="0.2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(CBR)'!I323</f>
        <v>232351798.42000005</v>
      </c>
      <c r="F44" s="21">
        <f>SUM(B44:E44)</f>
        <v>232351798.42000005</v>
      </c>
      <c r="G44" s="37"/>
      <c r="I44" s="3"/>
      <c r="J44" s="3"/>
    </row>
    <row r="45" spans="1:10" ht="18" customHeight="1" x14ac:dyDescent="0.2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(CBR)'!I327</f>
        <v>0</v>
      </c>
      <c r="F45" s="23">
        <v>0</v>
      </c>
      <c r="G45" s="37"/>
      <c r="I45" s="3"/>
      <c r="J45" s="3"/>
    </row>
    <row r="46" spans="1:10" ht="18" customHeight="1" x14ac:dyDescent="0.25">
      <c r="A46" s="10" t="s">
        <v>1</v>
      </c>
      <c r="B46" s="15">
        <f>SUM(B42:B45)</f>
        <v>26807229.289999999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112043631.44000006</v>
      </c>
      <c r="F46" s="15">
        <f t="shared" si="1"/>
        <v>138850860.73000005</v>
      </c>
      <c r="G46" s="37"/>
      <c r="I46" s="3"/>
      <c r="J46" s="3"/>
    </row>
    <row r="47" spans="1:10" ht="18" customHeight="1" x14ac:dyDescent="0.2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35">
      <c r="A48" s="43" t="s">
        <v>0</v>
      </c>
      <c r="B48" s="42">
        <f>B39-B46</f>
        <v>442489360.41000003</v>
      </c>
      <c r="C48" s="42">
        <f>C39-C46</f>
        <v>231670728.91000009</v>
      </c>
      <c r="D48" s="110">
        <f>D39-D46</f>
        <v>-287836163.09999996</v>
      </c>
      <c r="E48" s="42">
        <f>E39-E46</f>
        <v>-112043631.44000006</v>
      </c>
      <c r="F48" s="41">
        <f>F39-F46</f>
        <v>274280294.77999926</v>
      </c>
      <c r="G48" s="37"/>
      <c r="I48" s="3"/>
      <c r="J48" s="3"/>
    </row>
    <row r="49" spans="1:10" ht="9.9499999999999993" customHeight="1" x14ac:dyDescent="0.2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25">
      <c r="F50" s="181">
        <v>-7.152557373046875E-7</v>
      </c>
      <c r="G50" s="37"/>
      <c r="H50" s="3"/>
      <c r="I50" s="3"/>
      <c r="J50" s="3"/>
    </row>
    <row r="51" spans="1:10" ht="18" customHeight="1" x14ac:dyDescent="0.25">
      <c r="G51" s="37"/>
      <c r="H51" s="3"/>
      <c r="I51" s="3"/>
      <c r="J51" s="3"/>
    </row>
    <row r="52" spans="1:10" ht="18" customHeight="1" x14ac:dyDescent="0.25">
      <c r="G52" s="37"/>
      <c r="H52" s="3"/>
      <c r="I52" s="3"/>
      <c r="J52" s="3"/>
    </row>
    <row r="53" spans="1:10" ht="18" customHeight="1" x14ac:dyDescent="0.25">
      <c r="G53" s="37"/>
      <c r="H53" s="3"/>
      <c r="I53" s="3"/>
      <c r="J53" s="3"/>
    </row>
    <row r="54" spans="1:10" ht="18" customHeight="1" x14ac:dyDescent="0.25">
      <c r="G54" s="37"/>
      <c r="H54" s="3"/>
      <c r="I54" s="3"/>
      <c r="J54" s="3"/>
    </row>
    <row r="55" spans="1:10" ht="18" customHeight="1" x14ac:dyDescent="0.25">
      <c r="G55" s="37"/>
      <c r="H55" s="3"/>
      <c r="I55" s="3"/>
      <c r="J55" s="3"/>
    </row>
    <row r="56" spans="1:10" ht="18" customHeight="1" x14ac:dyDescent="0.25">
      <c r="G56" s="37"/>
      <c r="H56" s="3"/>
      <c r="I56" s="3"/>
      <c r="J56" s="3"/>
    </row>
    <row r="57" spans="1:10" ht="18" customHeight="1" x14ac:dyDescent="0.25">
      <c r="G57" s="37"/>
      <c r="H57" s="3"/>
      <c r="I57" s="3"/>
      <c r="J57" s="3"/>
    </row>
    <row r="58" spans="1:10" ht="18" customHeight="1" x14ac:dyDescent="0.25">
      <c r="G58" s="37"/>
      <c r="H58" s="3"/>
      <c r="I58" s="3"/>
      <c r="J58" s="3"/>
    </row>
    <row r="59" spans="1:10" ht="18" customHeight="1" x14ac:dyDescent="0.25">
      <c r="G59" s="37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pane xSplit="2" ySplit="7" topLeftCell="C8" activePane="bottomRight" state="frozen"/>
      <selection activeCell="A44" sqref="A44"/>
      <selection pane="topRight" activeCell="A44" sqref="A44"/>
      <selection pane="bottomLeft" activeCell="A44" sqref="A44"/>
      <selection pane="bottomRight" activeCell="G79" sqref="G79"/>
    </sheetView>
  </sheetViews>
  <sheetFormatPr defaultColWidth="8.85546875" defaultRowHeight="12.75" x14ac:dyDescent="0.2"/>
  <cols>
    <col min="1" max="1" width="5.42578125" style="115" customWidth="1"/>
    <col min="2" max="2" width="55.5703125" style="115" customWidth="1"/>
    <col min="3" max="3" width="17.42578125" style="115" customWidth="1"/>
    <col min="4" max="4" width="21.5703125" style="115" customWidth="1"/>
    <col min="5" max="5" width="17.140625" style="115" customWidth="1"/>
    <col min="6" max="6" width="13.85546875" style="115" customWidth="1"/>
    <col min="7" max="7" width="13.5703125" style="115" customWidth="1"/>
    <col min="8" max="8" width="16.42578125" style="115" customWidth="1"/>
    <col min="9" max="9" width="8.85546875" style="59" customWidth="1"/>
    <col min="10" max="16384" width="8.85546875" style="59"/>
  </cols>
  <sheetData>
    <row r="1" spans="1:8" ht="15.95" customHeight="1" x14ac:dyDescent="0.2">
      <c r="A1" s="111"/>
      <c r="B1" s="111" t="s">
        <v>335</v>
      </c>
      <c r="C1" s="111"/>
      <c r="D1" s="111"/>
      <c r="E1" s="111"/>
      <c r="F1" s="111"/>
      <c r="G1" s="111"/>
      <c r="H1" s="111"/>
    </row>
    <row r="2" spans="1:8" ht="15.95" customHeight="1" x14ac:dyDescent="0.2">
      <c r="A2" s="82"/>
      <c r="B2" s="82" t="s">
        <v>345</v>
      </c>
      <c r="C2" s="82"/>
      <c r="D2" s="82"/>
      <c r="E2" s="82"/>
      <c r="F2" s="82"/>
      <c r="G2" s="82"/>
      <c r="H2" s="82"/>
    </row>
    <row r="3" spans="1:8" ht="15.95" customHeight="1" x14ac:dyDescent="0.2">
      <c r="A3" s="82"/>
      <c r="B3" s="82" t="str">
        <f>+'Allocated (CBR)'!A3</f>
        <v>FOR THE YEAR ENDED DECEMBER 31, 2020</v>
      </c>
      <c r="C3" s="82"/>
      <c r="D3" s="82"/>
      <c r="E3" s="82"/>
      <c r="F3" s="82"/>
      <c r="G3" s="82"/>
      <c r="H3" s="82"/>
    </row>
    <row r="4" spans="1:8" ht="15" customHeight="1" x14ac:dyDescent="0.2">
      <c r="A4" s="112"/>
      <c r="B4" s="113" t="str">
        <f>'Allocated (CBR)'!A4:A4</f>
        <v>(spread is based on allocation factors developed for the December 2020 CBR)</v>
      </c>
      <c r="C4" s="113"/>
      <c r="D4" s="113"/>
      <c r="E4" s="113"/>
      <c r="F4" s="113"/>
      <c r="G4" s="113"/>
      <c r="H4" s="113"/>
    </row>
    <row r="5" spans="1:8" ht="15.95" customHeight="1" x14ac:dyDescent="0.2">
      <c r="A5" s="112"/>
      <c r="B5" s="114"/>
      <c r="C5" s="114"/>
      <c r="D5" s="114"/>
      <c r="E5" s="114"/>
      <c r="F5" s="114"/>
      <c r="G5" s="114"/>
      <c r="H5" s="114"/>
    </row>
    <row r="6" spans="1:8" ht="10.5" customHeight="1" x14ac:dyDescent="0.2"/>
    <row r="7" spans="1:8" ht="25.5" x14ac:dyDescent="0.2">
      <c r="A7" s="116"/>
      <c r="B7" s="117" t="s">
        <v>346</v>
      </c>
      <c r="C7" s="118" t="s">
        <v>347</v>
      </c>
      <c r="D7" s="118" t="s">
        <v>348</v>
      </c>
      <c r="E7" s="119" t="s">
        <v>349</v>
      </c>
      <c r="F7" s="120" t="s">
        <v>350</v>
      </c>
      <c r="G7" s="121" t="s">
        <v>351</v>
      </c>
      <c r="H7" s="118" t="s">
        <v>35</v>
      </c>
    </row>
    <row r="8" spans="1:8" ht="15.95" customHeight="1" x14ac:dyDescent="0.2">
      <c r="A8" s="122" t="s">
        <v>18</v>
      </c>
      <c r="B8" s="123"/>
      <c r="C8" s="124"/>
      <c r="D8" s="124"/>
      <c r="E8" s="125"/>
      <c r="F8" s="126"/>
      <c r="G8" s="126"/>
      <c r="H8" s="127"/>
    </row>
    <row r="9" spans="1:8" ht="15.95" customHeight="1" x14ac:dyDescent="0.2">
      <c r="A9" s="122"/>
      <c r="B9" s="128" t="s">
        <v>352</v>
      </c>
      <c r="C9" s="129">
        <f>'Unallocated Detail (CBR)'!E208</f>
        <v>139816.22</v>
      </c>
      <c r="D9" s="129">
        <f>'Unallocated Detail (CBR)'!F208</f>
        <v>100665.76</v>
      </c>
      <c r="E9" s="130">
        <v>1</v>
      </c>
      <c r="F9" s="78">
        <f>+C9/H9</f>
        <v>0.58139998680982252</v>
      </c>
      <c r="G9" s="78">
        <f>+D9/H9</f>
        <v>0.41860001319017748</v>
      </c>
      <c r="H9" s="131">
        <f>C9+D9</f>
        <v>240481.97999999998</v>
      </c>
    </row>
    <row r="10" spans="1:8" ht="15.95" customHeight="1" x14ac:dyDescent="0.2">
      <c r="A10" s="122" t="s">
        <v>353</v>
      </c>
      <c r="B10" s="128" t="s">
        <v>354</v>
      </c>
      <c r="C10" s="132">
        <f>'Unallocated Detail (CBR)'!E209</f>
        <v>1531895.97</v>
      </c>
      <c r="D10" s="132">
        <f>'Unallocated Detail (CBR)'!F209</f>
        <v>915222.19</v>
      </c>
      <c r="E10" s="130">
        <v>2</v>
      </c>
      <c r="F10" s="78">
        <f>+C10/H10</f>
        <v>0.62600000075190476</v>
      </c>
      <c r="G10" s="78">
        <f>+D10/H10</f>
        <v>0.37399999924809513</v>
      </c>
      <c r="H10" s="133">
        <f>C10+D10</f>
        <v>2447118.16</v>
      </c>
    </row>
    <row r="11" spans="1:8" ht="15.95" customHeight="1" x14ac:dyDescent="0.2">
      <c r="A11" s="122" t="s">
        <v>353</v>
      </c>
      <c r="B11" s="128" t="s">
        <v>355</v>
      </c>
      <c r="C11" s="132">
        <f>'Unallocated Detail (CBR)'!E210</f>
        <v>20122655.359999999</v>
      </c>
      <c r="D11" s="132">
        <f>'Unallocated Detail (CBR)'!F210</f>
        <v>14488034.970000001</v>
      </c>
      <c r="E11" s="130">
        <v>1</v>
      </c>
      <c r="F11" s="78">
        <f>+C11/H11</f>
        <v>0.58140000006177284</v>
      </c>
      <c r="G11" s="78">
        <f>+D11/H11</f>
        <v>0.41859999993822722</v>
      </c>
      <c r="H11" s="133">
        <f>C11+D11</f>
        <v>34610690.329999998</v>
      </c>
    </row>
    <row r="12" spans="1:8" ht="15.95" customHeight="1" x14ac:dyDescent="0.2">
      <c r="A12" s="122" t="s">
        <v>353</v>
      </c>
      <c r="B12" s="134" t="s">
        <v>669</v>
      </c>
      <c r="C12" s="132">
        <f>'Unallocated Detail (CBR)'!E211</f>
        <v>-48270.61</v>
      </c>
      <c r="D12" s="132">
        <f>'Unallocated Detail (CBR)'!F211</f>
        <v>-24590.69</v>
      </c>
      <c r="E12" s="130">
        <v>4</v>
      </c>
      <c r="F12" s="78">
        <f>+C12/H12</f>
        <v>0.66249998284411615</v>
      </c>
      <c r="G12" s="78">
        <f>+D12/H12</f>
        <v>0.33750001715588379</v>
      </c>
      <c r="H12" s="133">
        <f>C12+D12</f>
        <v>-72861.3</v>
      </c>
    </row>
    <row r="13" spans="1:8" ht="15.95" customHeight="1" x14ac:dyDescent="0.2">
      <c r="A13" s="122" t="s">
        <v>353</v>
      </c>
      <c r="B13" s="128" t="s">
        <v>356</v>
      </c>
      <c r="C13" s="135">
        <f>'Unallocated Detail (CBR)'!E212</f>
        <v>0</v>
      </c>
      <c r="D13" s="135">
        <f>'Unallocated Detail (CBR)'!F212</f>
        <v>0</v>
      </c>
      <c r="E13" s="136">
        <v>1</v>
      </c>
      <c r="F13" s="137"/>
      <c r="G13" s="137"/>
      <c r="H13" s="135">
        <f>C13+D13</f>
        <v>0</v>
      </c>
    </row>
    <row r="14" spans="1:8" ht="15.95" customHeight="1" x14ac:dyDescent="0.2">
      <c r="A14" s="122" t="s">
        <v>353</v>
      </c>
      <c r="B14" s="123" t="s">
        <v>357</v>
      </c>
      <c r="C14" s="132">
        <f>SUM(C9:C13)</f>
        <v>21746096.940000001</v>
      </c>
      <c r="D14" s="132">
        <f>SUM(D9:D13)</f>
        <v>15479332.23</v>
      </c>
      <c r="E14" s="130"/>
      <c r="F14" s="138"/>
      <c r="G14" s="139"/>
      <c r="H14" s="133">
        <f>SUM(H9:H13)</f>
        <v>37225429.170000002</v>
      </c>
    </row>
    <row r="15" spans="1:8" ht="15.95" customHeight="1" x14ac:dyDescent="0.2">
      <c r="A15" s="122" t="s">
        <v>17</v>
      </c>
      <c r="B15" s="123"/>
      <c r="C15" s="132"/>
      <c r="D15" s="132"/>
      <c r="E15" s="130"/>
      <c r="F15" s="139"/>
      <c r="G15" s="139"/>
      <c r="H15" s="133"/>
    </row>
    <row r="16" spans="1:8" ht="15.95" customHeight="1" x14ac:dyDescent="0.2">
      <c r="A16" s="122"/>
      <c r="B16" s="128" t="s">
        <v>358</v>
      </c>
      <c r="C16" s="132">
        <f>'Unallocated Detail (CBR)'!E215</f>
        <v>1102498.1000000001</v>
      </c>
      <c r="D16" s="132">
        <f>'Unallocated Detail (CBR)'!F215</f>
        <v>793783.47</v>
      </c>
      <c r="E16" s="130">
        <v>1</v>
      </c>
      <c r="F16" s="78">
        <f>+C16/H16</f>
        <v>0.5813999974697851</v>
      </c>
      <c r="G16" s="78">
        <f>+D16/H16</f>
        <v>0.41860000253021495</v>
      </c>
      <c r="H16" s="133">
        <f t="shared" ref="H16:H22" si="0">C16+D16</f>
        <v>1896281.57</v>
      </c>
    </row>
    <row r="17" spans="1:8" ht="15.95" customHeight="1" x14ac:dyDescent="0.2">
      <c r="A17" s="122" t="s">
        <v>353</v>
      </c>
      <c r="B17" s="128" t="s">
        <v>359</v>
      </c>
      <c r="C17" s="132">
        <f>'Unallocated Detail (CBR)'!E216</f>
        <v>1514874.06</v>
      </c>
      <c r="D17" s="132">
        <f>'Unallocated Detail (CBR)'!F216</f>
        <v>1090688.48</v>
      </c>
      <c r="E17" s="130">
        <v>1</v>
      </c>
      <c r="F17" s="78">
        <f>+C17/H17</f>
        <v>0.58139999970985157</v>
      </c>
      <c r="G17" s="78">
        <f>+D17/H17</f>
        <v>0.41860000029014849</v>
      </c>
      <c r="H17" s="133">
        <f t="shared" si="0"/>
        <v>2605562.54</v>
      </c>
    </row>
    <row r="18" spans="1:8" ht="15.95" customHeight="1" x14ac:dyDescent="0.2">
      <c r="A18" s="122" t="s">
        <v>353</v>
      </c>
      <c r="B18" s="128" t="s">
        <v>360</v>
      </c>
      <c r="C18" s="132">
        <f>'Unallocated Detail (CBR)'!E217</f>
        <v>75.349999999999994</v>
      </c>
      <c r="D18" s="132">
        <f>'Unallocated Detail (CBR)'!F217</f>
        <v>54.25</v>
      </c>
      <c r="E18" s="130">
        <v>1</v>
      </c>
      <c r="F18" s="78">
        <f>+C18/H18</f>
        <v>0.58140432098765427</v>
      </c>
      <c r="G18" s="78">
        <f>+D18/H18</f>
        <v>0.41859567901234568</v>
      </c>
      <c r="H18" s="133">
        <f t="shared" si="0"/>
        <v>129.6</v>
      </c>
    </row>
    <row r="19" spans="1:8" ht="15.95" customHeight="1" x14ac:dyDescent="0.2">
      <c r="A19" s="122"/>
      <c r="B19" s="128" t="s">
        <v>361</v>
      </c>
      <c r="C19" s="132">
        <f>'Unallocated Detail (CBR)'!E218</f>
        <v>0</v>
      </c>
      <c r="D19" s="132">
        <f>'Unallocated Detail (CBR)'!F218</f>
        <v>0</v>
      </c>
      <c r="E19" s="130">
        <v>1</v>
      </c>
      <c r="F19" s="78"/>
      <c r="G19" s="78"/>
      <c r="H19" s="133">
        <f t="shared" si="0"/>
        <v>0</v>
      </c>
    </row>
    <row r="20" spans="1:8" ht="15.95" customHeight="1" x14ac:dyDescent="0.2">
      <c r="A20" s="122" t="s">
        <v>353</v>
      </c>
      <c r="B20" s="128" t="s">
        <v>362</v>
      </c>
      <c r="C20" s="132">
        <f>'Unallocated Detail (CBR)'!E219</f>
        <v>-79395.23</v>
      </c>
      <c r="D20" s="132">
        <f>'Unallocated Detail (CBR)'!F219</f>
        <v>-57163.47</v>
      </c>
      <c r="E20" s="130">
        <v>1</v>
      </c>
      <c r="F20" s="78">
        <f>+C20/H20</f>
        <v>0.58140001332760194</v>
      </c>
      <c r="G20" s="78">
        <f>+D20/H20</f>
        <v>0.41859998667239801</v>
      </c>
      <c r="H20" s="133">
        <f t="shared" si="0"/>
        <v>-136558.70000000001</v>
      </c>
    </row>
    <row r="21" spans="1:8" ht="15.95" customHeight="1" x14ac:dyDescent="0.2">
      <c r="A21" s="122"/>
      <c r="B21" s="128" t="s">
        <v>363</v>
      </c>
      <c r="C21" s="132">
        <f>'Unallocated Detail (CBR)'!E220</f>
        <v>0</v>
      </c>
      <c r="D21" s="132">
        <f>'Unallocated Detail (CBR)'!F220</f>
        <v>0</v>
      </c>
      <c r="E21" s="130">
        <v>1</v>
      </c>
      <c r="F21" s="78"/>
      <c r="G21" s="78"/>
      <c r="H21" s="133">
        <f t="shared" si="0"/>
        <v>0</v>
      </c>
    </row>
    <row r="22" spans="1:8" ht="15.95" customHeight="1" x14ac:dyDescent="0.2">
      <c r="A22" s="122"/>
      <c r="B22" s="128" t="s">
        <v>364</v>
      </c>
      <c r="C22" s="135">
        <f>'Unallocated Detail (CBR)'!E221</f>
        <v>0</v>
      </c>
      <c r="D22" s="135">
        <f>'Unallocated Detail (CBR)'!F221</f>
        <v>0</v>
      </c>
      <c r="E22" s="136">
        <v>1</v>
      </c>
      <c r="F22" s="137"/>
      <c r="G22" s="137"/>
      <c r="H22" s="135">
        <f t="shared" si="0"/>
        <v>0</v>
      </c>
    </row>
    <row r="23" spans="1:8" ht="15.95" customHeight="1" x14ac:dyDescent="0.2">
      <c r="A23" s="122" t="s">
        <v>353</v>
      </c>
      <c r="B23" s="123" t="s">
        <v>357</v>
      </c>
      <c r="C23" s="132">
        <f>SUM(C16:C21)</f>
        <v>2538052.2800000003</v>
      </c>
      <c r="D23" s="132">
        <f>SUM(D16:D21)</f>
        <v>1827362.73</v>
      </c>
      <c r="E23" s="130"/>
      <c r="F23" s="138"/>
      <c r="G23" s="139"/>
      <c r="H23" s="133">
        <f>SUM(H16:H21)</f>
        <v>4365415.01</v>
      </c>
    </row>
    <row r="24" spans="1:8" ht="15.95" customHeight="1" x14ac:dyDescent="0.2">
      <c r="A24" s="122" t="s">
        <v>15</v>
      </c>
      <c r="B24" s="123"/>
      <c r="C24" s="132"/>
      <c r="D24" s="132"/>
      <c r="E24" s="130"/>
      <c r="F24" s="139"/>
      <c r="G24" s="139"/>
      <c r="H24" s="133"/>
    </row>
    <row r="25" spans="1:8" ht="15.95" customHeight="1" x14ac:dyDescent="0.2">
      <c r="A25" s="122"/>
      <c r="B25" s="128" t="s">
        <v>365</v>
      </c>
      <c r="C25" s="132">
        <f>'Unallocated Detail (CBR)'!E227</f>
        <v>52092159.390000001</v>
      </c>
      <c r="D25" s="132">
        <f>'Unallocated Detail (CBR)'!F227</f>
        <v>26537515.16</v>
      </c>
      <c r="E25" s="130">
        <v>4</v>
      </c>
      <c r="F25" s="78">
        <f t="shared" ref="F25:F31" si="1">+C25/H25</f>
        <v>0.66250000000794873</v>
      </c>
      <c r="G25" s="78">
        <f t="shared" ref="G25:G31" si="2">+D25/H25</f>
        <v>0.33749999999205138</v>
      </c>
      <c r="H25" s="133">
        <f t="shared" ref="H25:H37" si="3">C25+D25</f>
        <v>78629674.549999997</v>
      </c>
    </row>
    <row r="26" spans="1:8" ht="15.95" customHeight="1" x14ac:dyDescent="0.2">
      <c r="A26" s="122"/>
      <c r="B26" s="128" t="s">
        <v>366</v>
      </c>
      <c r="C26" s="132">
        <f>'Unallocated Detail (CBR)'!E228</f>
        <v>5740525.8200000003</v>
      </c>
      <c r="D26" s="132">
        <f>'Unallocated Detail (CBR)'!F228</f>
        <v>2924418.81</v>
      </c>
      <c r="E26" s="130">
        <v>4</v>
      </c>
      <c r="F26" s="78">
        <f t="shared" si="1"/>
        <v>0.66250000030294476</v>
      </c>
      <c r="G26" s="78">
        <f t="shared" si="2"/>
        <v>0.33749999969705519</v>
      </c>
      <c r="H26" s="133">
        <f t="shared" si="3"/>
        <v>8664944.6300000008</v>
      </c>
    </row>
    <row r="27" spans="1:8" ht="15.95" customHeight="1" x14ac:dyDescent="0.2">
      <c r="A27" s="122" t="s">
        <v>353</v>
      </c>
      <c r="B27" s="128" t="s">
        <v>367</v>
      </c>
      <c r="C27" s="132">
        <f>'Unallocated Detail (CBR)'!E229</f>
        <v>-24194633.059999999</v>
      </c>
      <c r="D27" s="132">
        <f>'Unallocated Detail (CBR)'!F229</f>
        <v>-12325567.779999999</v>
      </c>
      <c r="E27" s="130">
        <v>4</v>
      </c>
      <c r="F27" s="78">
        <f t="shared" si="1"/>
        <v>0.66250000009583743</v>
      </c>
      <c r="G27" s="78">
        <f t="shared" si="2"/>
        <v>0.33749999990416263</v>
      </c>
      <c r="H27" s="133">
        <f t="shared" si="3"/>
        <v>-36520200.839999996</v>
      </c>
    </row>
    <row r="28" spans="1:8" ht="15.95" customHeight="1" x14ac:dyDescent="0.2">
      <c r="A28" s="122" t="s">
        <v>353</v>
      </c>
      <c r="B28" s="128" t="s">
        <v>368</v>
      </c>
      <c r="C28" s="132">
        <f>'Unallocated Detail (CBR)'!E230</f>
        <v>10796355.869999999</v>
      </c>
      <c r="D28" s="132">
        <f>'Unallocated Detail (CBR)'!F230</f>
        <v>5500030.3499999996</v>
      </c>
      <c r="E28" s="130">
        <v>4</v>
      </c>
      <c r="F28" s="78">
        <f t="shared" si="1"/>
        <v>0.66249999995397757</v>
      </c>
      <c r="G28" s="78">
        <f t="shared" si="2"/>
        <v>0.33750000004602249</v>
      </c>
      <c r="H28" s="133">
        <f t="shared" si="3"/>
        <v>16296386.219999999</v>
      </c>
    </row>
    <row r="29" spans="1:8" ht="15.95" customHeight="1" x14ac:dyDescent="0.2">
      <c r="A29" s="122" t="s">
        <v>353</v>
      </c>
      <c r="B29" s="128" t="s">
        <v>369</v>
      </c>
      <c r="C29" s="132">
        <f>'Unallocated Detail (CBR)'!E231</f>
        <v>-188816.67</v>
      </c>
      <c r="D29" s="132">
        <f>'Unallocated Detail (CBR)'!F231</f>
        <v>-128096.17</v>
      </c>
      <c r="E29" s="130">
        <v>3</v>
      </c>
      <c r="F29" s="78">
        <f t="shared" si="1"/>
        <v>0.59579999977280818</v>
      </c>
      <c r="G29" s="78">
        <f t="shared" si="2"/>
        <v>0.40420000022719177</v>
      </c>
      <c r="H29" s="133">
        <f t="shared" si="3"/>
        <v>-316912.84000000003</v>
      </c>
    </row>
    <row r="30" spans="1:8" ht="15.95" customHeight="1" x14ac:dyDescent="0.2">
      <c r="A30" s="122" t="s">
        <v>353</v>
      </c>
      <c r="B30" s="128" t="s">
        <v>370</v>
      </c>
      <c r="C30" s="132">
        <f>'Unallocated Detail (CBR)'!E232</f>
        <v>3302284.59</v>
      </c>
      <c r="D30" s="132">
        <f>'Unallocated Detail (CBR)'!F232</f>
        <v>2377599.4700000002</v>
      </c>
      <c r="E30" s="130">
        <v>1</v>
      </c>
      <c r="F30" s="78">
        <f t="shared" si="1"/>
        <v>0.58139999956266708</v>
      </c>
      <c r="G30" s="78">
        <f t="shared" si="2"/>
        <v>0.41860000043733286</v>
      </c>
      <c r="H30" s="133">
        <f t="shared" si="3"/>
        <v>5679884.0600000005</v>
      </c>
    </row>
    <row r="31" spans="1:8" ht="15.95" customHeight="1" x14ac:dyDescent="0.2">
      <c r="A31" s="122" t="s">
        <v>353</v>
      </c>
      <c r="B31" s="128" t="s">
        <v>371</v>
      </c>
      <c r="C31" s="132">
        <f>'Unallocated Detail (CBR)'!E233</f>
        <v>11525650.220000001</v>
      </c>
      <c r="D31" s="132">
        <f>'Unallocated Detail (CBR)'!F233</f>
        <v>4723680.41</v>
      </c>
      <c r="E31" s="130">
        <v>5</v>
      </c>
      <c r="F31" s="78">
        <f t="shared" si="1"/>
        <v>0.7093000002548413</v>
      </c>
      <c r="G31" s="78">
        <f t="shared" si="2"/>
        <v>0.29069999974515875</v>
      </c>
      <c r="H31" s="133">
        <f t="shared" si="3"/>
        <v>16249330.630000001</v>
      </c>
    </row>
    <row r="32" spans="1:8" ht="15.95" customHeight="1" x14ac:dyDescent="0.2">
      <c r="A32" s="122"/>
      <c r="B32" s="128" t="s">
        <v>372</v>
      </c>
      <c r="C32" s="132">
        <f>'Unallocated Detail (CBR)'!E234</f>
        <v>1020037.88</v>
      </c>
      <c r="D32" s="132">
        <f>'Unallocated Detail (CBR)'!F234</f>
        <v>519641.94</v>
      </c>
      <c r="E32" s="130">
        <v>4</v>
      </c>
      <c r="F32" s="78"/>
      <c r="G32" s="78"/>
      <c r="H32" s="133">
        <f t="shared" si="3"/>
        <v>1539679.82</v>
      </c>
    </row>
    <row r="33" spans="1:8" ht="15.95" customHeight="1" x14ac:dyDescent="0.2">
      <c r="A33" s="122" t="s">
        <v>353</v>
      </c>
      <c r="B33" s="128" t="s">
        <v>373</v>
      </c>
      <c r="C33" s="132">
        <f>'Unallocated Detail (CBR)'!E235</f>
        <v>0</v>
      </c>
      <c r="D33" s="132">
        <f>'Unallocated Detail (CBR)'!F235</f>
        <v>0</v>
      </c>
      <c r="E33" s="130">
        <v>4</v>
      </c>
      <c r="F33" s="78">
        <f>IFERROR(+C33/H33,0)</f>
        <v>0</v>
      </c>
      <c r="G33" s="78">
        <f>IFERROR(+D33/H33,0)</f>
        <v>0</v>
      </c>
      <c r="H33" s="133">
        <f t="shared" si="3"/>
        <v>0</v>
      </c>
    </row>
    <row r="34" spans="1:8" ht="15.95" customHeight="1" x14ac:dyDescent="0.2">
      <c r="A34" s="122" t="s">
        <v>353</v>
      </c>
      <c r="B34" s="128" t="s">
        <v>374</v>
      </c>
      <c r="C34" s="132">
        <f>'Unallocated Detail (CBR)'!E236</f>
        <v>6540505.75</v>
      </c>
      <c r="D34" s="132">
        <f>'Unallocated Detail (CBR)'!F236</f>
        <v>3331955.76</v>
      </c>
      <c r="E34" s="130">
        <v>4</v>
      </c>
      <c r="F34" s="78">
        <f>+C34/H34</f>
        <v>0.66249999996201558</v>
      </c>
      <c r="G34" s="78">
        <f>+D34/H34</f>
        <v>0.33750000003798442</v>
      </c>
      <c r="H34" s="133">
        <f t="shared" si="3"/>
        <v>9872461.5099999998</v>
      </c>
    </row>
    <row r="35" spans="1:8" ht="15.95" customHeight="1" x14ac:dyDescent="0.2">
      <c r="A35" s="122" t="s">
        <v>353</v>
      </c>
      <c r="B35" s="128" t="s">
        <v>375</v>
      </c>
      <c r="C35" s="132">
        <f>'Unallocated Detail (CBR)'!E237</f>
        <v>5451898.2699999996</v>
      </c>
      <c r="D35" s="132">
        <f>'Unallocated Detail (CBR)'!F237</f>
        <v>2777382.14</v>
      </c>
      <c r="E35" s="130">
        <v>4</v>
      </c>
      <c r="F35" s="78">
        <f>+C35/H35</f>
        <v>0.66249999980253427</v>
      </c>
      <c r="G35" s="78">
        <f>+D35/H35</f>
        <v>0.33750000019746562</v>
      </c>
      <c r="H35" s="133">
        <f t="shared" si="3"/>
        <v>8229280.4100000001</v>
      </c>
    </row>
    <row r="36" spans="1:8" ht="15.95" customHeight="1" x14ac:dyDescent="0.2">
      <c r="A36" s="122"/>
      <c r="B36" s="128" t="s">
        <v>376</v>
      </c>
      <c r="C36" s="132">
        <f>'Unallocated Detail (CBR)'!E238</f>
        <v>0</v>
      </c>
      <c r="D36" s="132">
        <f>'Unallocated Detail (CBR)'!F238</f>
        <v>0</v>
      </c>
      <c r="E36" s="130">
        <v>4</v>
      </c>
      <c r="F36" s="78"/>
      <c r="G36" s="78"/>
      <c r="H36" s="133">
        <f t="shared" si="3"/>
        <v>0</v>
      </c>
    </row>
    <row r="37" spans="1:8" ht="15.95" customHeight="1" x14ac:dyDescent="0.2">
      <c r="A37" s="122"/>
      <c r="B37" s="128" t="s">
        <v>377</v>
      </c>
      <c r="C37" s="135">
        <f>'Unallocated Detail (CBR)'!E239</f>
        <v>15618775.800000001</v>
      </c>
      <c r="D37" s="135">
        <f>'Unallocated Detail (CBR)'!F239</f>
        <v>7956734.8399999999</v>
      </c>
      <c r="E37" s="136">
        <v>4</v>
      </c>
      <c r="F37" s="137">
        <f>+C37/H37</f>
        <v>0.66250000004241694</v>
      </c>
      <c r="G37" s="137">
        <f>+D37/H37</f>
        <v>0.33749999995758306</v>
      </c>
      <c r="H37" s="135">
        <f t="shared" si="3"/>
        <v>23575510.640000001</v>
      </c>
    </row>
    <row r="38" spans="1:8" ht="15.95" customHeight="1" x14ac:dyDescent="0.2">
      <c r="A38" s="122" t="s">
        <v>353</v>
      </c>
      <c r="B38" s="123" t="s">
        <v>357</v>
      </c>
      <c r="C38" s="132">
        <f>SUM(C25:C37)</f>
        <v>87704743.859999999</v>
      </c>
      <c r="D38" s="132">
        <f>SUM(D25:D37)</f>
        <v>44195294.929999992</v>
      </c>
      <c r="E38" s="130"/>
      <c r="F38" s="138"/>
      <c r="G38" s="139"/>
      <c r="H38" s="133">
        <f>SUM(H25:H37)</f>
        <v>131900038.78999998</v>
      </c>
    </row>
    <row r="39" spans="1:8" ht="15.95" customHeight="1" x14ac:dyDescent="0.2">
      <c r="A39" s="122" t="s">
        <v>378</v>
      </c>
      <c r="B39" s="123"/>
      <c r="C39" s="132"/>
      <c r="D39" s="132"/>
      <c r="E39" s="130"/>
      <c r="F39" s="139"/>
      <c r="G39" s="139"/>
      <c r="H39" s="133"/>
    </row>
    <row r="40" spans="1:8" ht="15.95" customHeight="1" x14ac:dyDescent="0.2">
      <c r="A40" s="122"/>
      <c r="B40" s="128" t="s">
        <v>379</v>
      </c>
      <c r="C40" s="132">
        <f>'Unallocated Detail (CBR)'!E245</f>
        <v>18804341.59</v>
      </c>
      <c r="D40" s="132">
        <f>'Unallocated Detail (CBR)'!F245</f>
        <v>9579570.25</v>
      </c>
      <c r="E40" s="130">
        <v>4</v>
      </c>
      <c r="F40" s="78">
        <f>+C40/H40</f>
        <v>0.66249999985907515</v>
      </c>
      <c r="G40" s="78">
        <f>+D40/H40</f>
        <v>0.33750000014092491</v>
      </c>
      <c r="H40" s="133">
        <f>C40+D40</f>
        <v>28383911.84</v>
      </c>
    </row>
    <row r="41" spans="1:8" ht="15.95" customHeight="1" x14ac:dyDescent="0.2">
      <c r="A41" s="122"/>
      <c r="B41" s="140" t="s">
        <v>380</v>
      </c>
      <c r="C41" s="135">
        <f>'Unallocated Detail (CBR)'!E246</f>
        <v>35350.31</v>
      </c>
      <c r="D41" s="135">
        <f>'Unallocated Detail (CBR)'!F246</f>
        <v>18008.650000000001</v>
      </c>
      <c r="E41" s="136">
        <v>4</v>
      </c>
      <c r="F41" s="137"/>
      <c r="G41" s="137"/>
      <c r="H41" s="135">
        <f>C41+D41</f>
        <v>53358.96</v>
      </c>
    </row>
    <row r="42" spans="1:8" ht="15.95" customHeight="1" x14ac:dyDescent="0.2">
      <c r="A42" s="122"/>
      <c r="B42" s="123" t="s">
        <v>357</v>
      </c>
      <c r="C42" s="132">
        <f>SUM(C40:C41)</f>
        <v>18839691.899999999</v>
      </c>
      <c r="D42" s="132">
        <f>SUM(D40:D41)</f>
        <v>9597578.9000000004</v>
      </c>
      <c r="E42" s="130"/>
      <c r="F42" s="139"/>
      <c r="G42" s="139"/>
      <c r="H42" s="133">
        <f>SUM(H40:H41)</f>
        <v>28437270.800000001</v>
      </c>
    </row>
    <row r="43" spans="1:8" ht="15.95" customHeight="1" x14ac:dyDescent="0.2">
      <c r="A43" s="122" t="s">
        <v>13</v>
      </c>
      <c r="B43" s="128"/>
      <c r="C43" s="132"/>
      <c r="D43" s="132"/>
      <c r="E43" s="130"/>
      <c r="F43" s="139"/>
      <c r="G43" s="139"/>
      <c r="H43" s="133"/>
    </row>
    <row r="44" spans="1:8" ht="15.95" customHeight="1" x14ac:dyDescent="0.2">
      <c r="A44" s="122"/>
      <c r="B44" s="128" t="s">
        <v>381</v>
      </c>
      <c r="C44" s="132">
        <f>'Unallocated Detail (CBR)'!E249</f>
        <v>74659373.599999994</v>
      </c>
      <c r="D44" s="132">
        <f>'Unallocated Detail (CBR)'!F249</f>
        <v>38034020.509999998</v>
      </c>
      <c r="E44" s="130">
        <v>4</v>
      </c>
      <c r="F44" s="78">
        <f>+C44/H44</f>
        <v>0.66250000001885656</v>
      </c>
      <c r="G44" s="78">
        <f>+D44/H44</f>
        <v>0.33749999998114355</v>
      </c>
      <c r="H44" s="133">
        <f>C44+D44</f>
        <v>112693394.10999998</v>
      </c>
    </row>
    <row r="45" spans="1:8" ht="15.95" customHeight="1" x14ac:dyDescent="0.2">
      <c r="A45" s="122"/>
      <c r="B45" s="128" t="s">
        <v>382</v>
      </c>
      <c r="C45" s="132">
        <f>'Unallocated Detail (CBR)'!E250</f>
        <v>0</v>
      </c>
      <c r="D45" s="132">
        <f>'Unallocated Detail (CBR)'!F250</f>
        <v>0</v>
      </c>
      <c r="E45" s="130">
        <v>4</v>
      </c>
      <c r="F45" s="78"/>
      <c r="G45" s="78"/>
      <c r="H45" s="133">
        <f>C45+D45</f>
        <v>0</v>
      </c>
    </row>
    <row r="46" spans="1:8" ht="15.95" customHeight="1" x14ac:dyDescent="0.2">
      <c r="A46" s="122"/>
      <c r="B46" s="140" t="s">
        <v>383</v>
      </c>
      <c r="C46" s="135">
        <f>'Unallocated Detail (CBR)'!E251</f>
        <v>14484.83</v>
      </c>
      <c r="D46" s="135">
        <f>'Unallocated Detail (CBR)'!F251</f>
        <v>7379.06</v>
      </c>
      <c r="E46" s="136">
        <v>4</v>
      </c>
      <c r="F46" s="137"/>
      <c r="G46" s="137"/>
      <c r="H46" s="133">
        <f>C46+D46</f>
        <v>21863.89</v>
      </c>
    </row>
    <row r="47" spans="1:8" ht="15.95" customHeight="1" x14ac:dyDescent="0.2">
      <c r="A47" s="122" t="s">
        <v>353</v>
      </c>
      <c r="B47" s="123" t="s">
        <v>357</v>
      </c>
      <c r="C47" s="132">
        <f>SUM(C44:C46)</f>
        <v>74673858.429999992</v>
      </c>
      <c r="D47" s="132">
        <f>SUM(D44:D46)</f>
        <v>38041399.57</v>
      </c>
      <c r="E47" s="130"/>
      <c r="F47" s="139"/>
      <c r="G47" s="139"/>
      <c r="H47" s="141">
        <f>SUM(H44:H46)</f>
        <v>112715257.99999999</v>
      </c>
    </row>
    <row r="48" spans="1:8" ht="15.95" customHeight="1" x14ac:dyDescent="0.2">
      <c r="A48" s="142" t="s">
        <v>384</v>
      </c>
      <c r="B48" s="123"/>
      <c r="C48" s="132"/>
      <c r="D48" s="132"/>
      <c r="E48" s="130"/>
      <c r="F48" s="139"/>
      <c r="G48" s="139"/>
      <c r="H48" s="133"/>
    </row>
    <row r="49" spans="1:8" ht="15.95" customHeight="1" x14ac:dyDescent="0.2">
      <c r="A49" s="122" t="s">
        <v>273</v>
      </c>
      <c r="B49" s="123"/>
      <c r="C49" s="132">
        <f>'Unallocated Detail (CBR)'!E257</f>
        <v>0</v>
      </c>
      <c r="D49" s="132">
        <f>'Unallocated Detail (CBR)'!F257</f>
        <v>0</v>
      </c>
      <c r="E49" s="130"/>
      <c r="F49" s="139"/>
      <c r="G49" s="139"/>
      <c r="H49" s="133">
        <f t="shared" ref="H49:H54" si="4">C49+D49</f>
        <v>0</v>
      </c>
    </row>
    <row r="50" spans="1:8" ht="15.95" customHeight="1" x14ac:dyDescent="0.2">
      <c r="A50" s="122" t="s">
        <v>274</v>
      </c>
      <c r="B50" s="123"/>
      <c r="C50" s="132">
        <f>'Unallocated Detail (CBR)'!E258</f>
        <v>-21744253.030000001</v>
      </c>
      <c r="D50" s="132">
        <f>'Unallocated Detail (CBR)'!F258</f>
        <v>-11077260.98</v>
      </c>
      <c r="E50" s="130">
        <v>4</v>
      </c>
      <c r="F50" s="78">
        <f>+C50/H50</f>
        <v>0.6624999999504898</v>
      </c>
      <c r="G50" s="78">
        <f>+D50/H50</f>
        <v>0.3375000000495102</v>
      </c>
      <c r="H50" s="133">
        <f t="shared" si="4"/>
        <v>-32821514.010000002</v>
      </c>
    </row>
    <row r="51" spans="1:8" ht="15.95" customHeight="1" x14ac:dyDescent="0.2">
      <c r="A51" s="122" t="s">
        <v>275</v>
      </c>
      <c r="B51" s="123"/>
      <c r="C51" s="132">
        <f>'Unallocated Detail (CBR)'!E259</f>
        <v>0</v>
      </c>
      <c r="D51" s="132">
        <f>'Unallocated Detail (CBR)'!F259</f>
        <v>0</v>
      </c>
      <c r="E51" s="130">
        <v>4</v>
      </c>
      <c r="F51" s="139"/>
      <c r="G51" s="139"/>
      <c r="H51" s="133">
        <f t="shared" si="4"/>
        <v>0</v>
      </c>
    </row>
    <row r="52" spans="1:8" ht="15.95" customHeight="1" x14ac:dyDescent="0.2">
      <c r="A52" s="122" t="s">
        <v>276</v>
      </c>
      <c r="B52" s="123"/>
      <c r="C52" s="132">
        <f>'Unallocated Detail (CBR)'!E260</f>
        <v>0</v>
      </c>
      <c r="D52" s="132">
        <f>'Unallocated Detail (CBR)'!F260</f>
        <v>0</v>
      </c>
      <c r="E52" s="130">
        <v>4</v>
      </c>
      <c r="F52" s="139"/>
      <c r="G52" s="139"/>
      <c r="H52" s="133">
        <f t="shared" si="4"/>
        <v>0</v>
      </c>
    </row>
    <row r="53" spans="1:8" ht="15.95" customHeight="1" x14ac:dyDescent="0.2">
      <c r="A53" s="122" t="s">
        <v>277</v>
      </c>
      <c r="B53" s="123"/>
      <c r="C53" s="132">
        <f>'Unallocated Detail (CBR)'!E261</f>
        <v>0</v>
      </c>
      <c r="D53" s="132">
        <f>'Unallocated Detail (CBR)'!F261</f>
        <v>0</v>
      </c>
      <c r="E53" s="130"/>
      <c r="F53" s="139"/>
      <c r="G53" s="139"/>
      <c r="H53" s="133">
        <f t="shared" si="4"/>
        <v>0</v>
      </c>
    </row>
    <row r="54" spans="1:8" ht="15.95" customHeight="1" x14ac:dyDescent="0.2">
      <c r="A54" s="122" t="s">
        <v>278</v>
      </c>
      <c r="B54" s="123"/>
      <c r="C54" s="135">
        <f>'Unallocated Detail (CBR)'!E262</f>
        <v>0</v>
      </c>
      <c r="D54" s="135">
        <f>'Unallocated Detail (CBR)'!F262</f>
        <v>0</v>
      </c>
      <c r="E54" s="136"/>
      <c r="F54" s="143"/>
      <c r="G54" s="143"/>
      <c r="H54" s="144">
        <f t="shared" si="4"/>
        <v>0</v>
      </c>
    </row>
    <row r="55" spans="1:8" ht="15.95" customHeight="1" x14ac:dyDescent="0.2">
      <c r="A55" s="122" t="s">
        <v>279</v>
      </c>
      <c r="B55" s="123"/>
      <c r="C55" s="132">
        <f>SUM(C49:C54)</f>
        <v>-21744253.030000001</v>
      </c>
      <c r="D55" s="132">
        <f>SUM(D49:D54)</f>
        <v>-11077260.98</v>
      </c>
      <c r="E55" s="130"/>
      <c r="F55" s="139"/>
      <c r="G55" s="139"/>
      <c r="H55" s="132">
        <f>SUM(H49:H54)</f>
        <v>-32821514.010000002</v>
      </c>
    </row>
    <row r="56" spans="1:8" ht="15.95" customHeight="1" x14ac:dyDescent="0.2">
      <c r="A56" s="122" t="s">
        <v>385</v>
      </c>
      <c r="B56" s="145"/>
      <c r="C56" s="132"/>
      <c r="D56" s="132"/>
      <c r="E56" s="130"/>
      <c r="F56" s="139"/>
      <c r="G56" s="139"/>
      <c r="H56" s="133"/>
    </row>
    <row r="57" spans="1:8" ht="15.95" customHeight="1" x14ac:dyDescent="0.2">
      <c r="A57" s="122"/>
      <c r="B57" s="140" t="s">
        <v>326</v>
      </c>
      <c r="C57" s="135">
        <f>'Unallocated Detail (CBR)'!E267</f>
        <v>3984450.78</v>
      </c>
      <c r="D57" s="135">
        <f>'Unallocated Detail (CBR)'!F267</f>
        <v>2029814.55</v>
      </c>
      <c r="E57" s="136">
        <v>4</v>
      </c>
      <c r="F57" s="137">
        <f>+C57/H57</f>
        <v>0.66249999981294472</v>
      </c>
      <c r="G57" s="137">
        <f>+D57/H57</f>
        <v>0.33750000018705528</v>
      </c>
      <c r="H57" s="133">
        <f>C57+D57</f>
        <v>6014265.3300000001</v>
      </c>
    </row>
    <row r="58" spans="1:8" ht="15.95" customHeight="1" x14ac:dyDescent="0.2">
      <c r="A58" s="122" t="s">
        <v>353</v>
      </c>
      <c r="B58" s="123" t="s">
        <v>357</v>
      </c>
      <c r="C58" s="132">
        <f>C57</f>
        <v>3984450.78</v>
      </c>
      <c r="D58" s="132">
        <f>D57</f>
        <v>2029814.55</v>
      </c>
      <c r="E58" s="130"/>
      <c r="F58" s="139"/>
      <c r="G58" s="139"/>
      <c r="H58" s="141">
        <f>SUM(H57)</f>
        <v>6014265.3300000001</v>
      </c>
    </row>
    <row r="59" spans="1:8" ht="15.95" customHeight="1" x14ac:dyDescent="0.2">
      <c r="A59" s="122"/>
      <c r="B59" s="123"/>
      <c r="C59" s="132"/>
      <c r="D59" s="132"/>
      <c r="E59" s="130"/>
      <c r="F59" s="139"/>
      <c r="G59" s="139"/>
      <c r="H59" s="133"/>
    </row>
    <row r="60" spans="1:8" ht="15.95" customHeight="1" x14ac:dyDescent="0.2">
      <c r="A60" s="146" t="s">
        <v>386</v>
      </c>
      <c r="B60" s="145"/>
      <c r="C60" s="132"/>
      <c r="D60" s="132"/>
      <c r="E60" s="147"/>
      <c r="F60" s="147"/>
      <c r="G60" s="147"/>
      <c r="H60" s="133"/>
    </row>
    <row r="61" spans="1:8" ht="15.95" customHeight="1" x14ac:dyDescent="0.2">
      <c r="A61" s="146"/>
      <c r="B61" s="140" t="s">
        <v>387</v>
      </c>
      <c r="C61" s="132">
        <f>'Unallocated Detail (CBR)'!E271</f>
        <v>0</v>
      </c>
      <c r="D61" s="132">
        <f>'Unallocated Detail (CBR)'!F271</f>
        <v>0</v>
      </c>
      <c r="E61" s="130">
        <v>4</v>
      </c>
      <c r="F61" s="78"/>
      <c r="G61" s="78"/>
      <c r="H61" s="133">
        <f t="shared" ref="H61:H62" si="5">C61+D61</f>
        <v>0</v>
      </c>
    </row>
    <row r="62" spans="1:8" ht="15.95" customHeight="1" x14ac:dyDescent="0.2">
      <c r="A62" s="146"/>
      <c r="B62" s="140" t="s">
        <v>387</v>
      </c>
      <c r="C62" s="135">
        <f>'Unallocated Detail (CBR)'!E272</f>
        <v>0</v>
      </c>
      <c r="D62" s="135">
        <f>'Unallocated Detail (CBR)'!F272</f>
        <v>0</v>
      </c>
      <c r="E62" s="136">
        <v>4</v>
      </c>
      <c r="F62" s="137"/>
      <c r="G62" s="137"/>
      <c r="H62" s="144">
        <f t="shared" si="5"/>
        <v>0</v>
      </c>
    </row>
    <row r="63" spans="1:8" ht="15.95" customHeight="1" x14ac:dyDescent="0.2">
      <c r="A63" s="146"/>
      <c r="B63" s="123" t="s">
        <v>357</v>
      </c>
      <c r="C63" s="132">
        <f>SUM(C61:C62)</f>
        <v>0</v>
      </c>
      <c r="D63" s="132">
        <f>SUM(D61:D62)</f>
        <v>0</v>
      </c>
      <c r="E63" s="130"/>
      <c r="F63" s="139"/>
      <c r="G63" s="139"/>
      <c r="H63" s="133">
        <f>SUM(H62)</f>
        <v>0</v>
      </c>
    </row>
    <row r="64" spans="1:8" ht="15.95" customHeight="1" x14ac:dyDescent="0.2">
      <c r="A64" s="146"/>
      <c r="B64" s="145"/>
      <c r="C64" s="132"/>
      <c r="D64" s="132"/>
      <c r="E64" s="130"/>
      <c r="F64" s="139"/>
      <c r="G64" s="139"/>
      <c r="H64" s="133"/>
    </row>
    <row r="65" spans="1:8" ht="15.95" customHeight="1" x14ac:dyDescent="0.2">
      <c r="A65" s="122" t="s">
        <v>388</v>
      </c>
      <c r="B65" s="123"/>
      <c r="C65" s="132"/>
      <c r="D65" s="132"/>
      <c r="E65" s="130"/>
      <c r="F65" s="139"/>
      <c r="G65" s="139"/>
      <c r="H65" s="133"/>
    </row>
    <row r="66" spans="1:8" ht="15.95" customHeight="1" x14ac:dyDescent="0.2">
      <c r="A66" s="122"/>
      <c r="B66" s="140" t="s">
        <v>389</v>
      </c>
      <c r="C66" s="132">
        <f>'Unallocated Detail (CBR)'!E275</f>
        <v>0</v>
      </c>
      <c r="D66" s="132">
        <f>'Unallocated Detail (CBR)'!F275</f>
        <v>0</v>
      </c>
      <c r="E66" s="130">
        <v>4</v>
      </c>
      <c r="F66" s="78">
        <f>IFERROR(0,C66/H66)</f>
        <v>0</v>
      </c>
      <c r="G66" s="78">
        <f>IFERROR(0,D66/H66)</f>
        <v>0</v>
      </c>
      <c r="H66" s="133">
        <f>C66+D66</f>
        <v>0</v>
      </c>
    </row>
    <row r="67" spans="1:8" ht="15.95" customHeight="1" x14ac:dyDescent="0.2">
      <c r="A67" s="122"/>
      <c r="B67" s="140" t="s">
        <v>390</v>
      </c>
      <c r="C67" s="135">
        <f>'Unallocated Detail (CBR)'!E276</f>
        <v>0</v>
      </c>
      <c r="D67" s="135">
        <f>'Unallocated Detail (CBR)'!F276</f>
        <v>0</v>
      </c>
      <c r="E67" s="148">
        <v>4</v>
      </c>
      <c r="F67" s="137"/>
      <c r="G67" s="137"/>
      <c r="H67" s="135">
        <f>C67+D67</f>
        <v>0</v>
      </c>
    </row>
    <row r="68" spans="1:8" ht="15.95" customHeight="1" x14ac:dyDescent="0.2">
      <c r="A68" s="149" t="s">
        <v>353</v>
      </c>
      <c r="B68" s="150" t="s">
        <v>357</v>
      </c>
      <c r="C68" s="135">
        <f>SUM(C66:C67)</f>
        <v>0</v>
      </c>
      <c r="D68" s="135">
        <f>SUM(D66:D67)</f>
        <v>0</v>
      </c>
      <c r="E68" s="136"/>
      <c r="F68" s="143"/>
      <c r="G68" s="143"/>
      <c r="H68" s="135">
        <f>SUM(H66:H67)</f>
        <v>0</v>
      </c>
    </row>
    <row r="69" spans="1:8" ht="12" customHeight="1" x14ac:dyDescent="0.2">
      <c r="A69" s="122"/>
      <c r="B69" s="123"/>
      <c r="C69" s="132"/>
      <c r="D69" s="132"/>
      <c r="E69" s="151"/>
      <c r="F69" s="139"/>
      <c r="G69" s="139"/>
      <c r="H69" s="133"/>
    </row>
    <row r="70" spans="1:8" ht="15.95" customHeight="1" x14ac:dyDescent="0.35">
      <c r="A70" s="149" t="s">
        <v>391</v>
      </c>
      <c r="B70" s="150"/>
      <c r="C70" s="152">
        <f>C68+C63+C58+C47+C42+C38+C23+C14+C55</f>
        <v>187742641.15999997</v>
      </c>
      <c r="D70" s="152">
        <f>D68+D63+D58+D47+D42+D38+D23+D14+D55</f>
        <v>100093521.92999999</v>
      </c>
      <c r="E70" s="153"/>
      <c r="F70" s="153"/>
      <c r="G70" s="154"/>
      <c r="H70" s="152">
        <f>H68+H63+H58+H47+H42+H38+H23+H14+H55</f>
        <v>287836163.08999997</v>
      </c>
    </row>
    <row r="71" spans="1:8" ht="11.25" customHeight="1" x14ac:dyDescent="0.2">
      <c r="C71" s="155"/>
      <c r="D71" s="155"/>
      <c r="E71" s="155"/>
      <c r="F71" s="155"/>
    </row>
    <row r="72" spans="1:8" ht="15.95" customHeight="1" x14ac:dyDescent="0.2">
      <c r="E72" s="156"/>
      <c r="F72" s="157" t="s">
        <v>34</v>
      </c>
      <c r="G72" s="158" t="s">
        <v>33</v>
      </c>
      <c r="H72" s="159"/>
    </row>
    <row r="73" spans="1:8" ht="15.95" customHeight="1" x14ac:dyDescent="0.2">
      <c r="B73" s="160" t="s">
        <v>677</v>
      </c>
      <c r="C73" s="161"/>
      <c r="D73" s="161"/>
      <c r="E73" s="162"/>
      <c r="F73" s="163"/>
      <c r="G73" s="164"/>
      <c r="H73" s="165"/>
    </row>
    <row r="74" spans="1:8" ht="15.95" customHeight="1" x14ac:dyDescent="0.2">
      <c r="B74" s="166">
        <v>1</v>
      </c>
      <c r="C74" s="167" t="s">
        <v>392</v>
      </c>
      <c r="D74" s="168"/>
      <c r="E74" s="169"/>
      <c r="F74" s="170">
        <f>+[2]Lead!$E$9</f>
        <v>0.58140000000000003</v>
      </c>
      <c r="G74" s="171">
        <f>+[2]Lead!$F$9</f>
        <v>0.41860000000000003</v>
      </c>
      <c r="H74" s="171"/>
    </row>
    <row r="75" spans="1:8" ht="15.95" customHeight="1" x14ac:dyDescent="0.2">
      <c r="B75" s="166">
        <v>2</v>
      </c>
      <c r="C75" s="167" t="s">
        <v>393</v>
      </c>
      <c r="D75" s="168"/>
      <c r="E75" s="169"/>
      <c r="F75" s="172">
        <f>+[2]Lead!$E$12</f>
        <v>0.626</v>
      </c>
      <c r="G75" s="169">
        <f>+[2]Lead!$F$12</f>
        <v>0.374</v>
      </c>
      <c r="H75" s="169"/>
    </row>
    <row r="76" spans="1:8" ht="15.95" customHeight="1" x14ac:dyDescent="0.2">
      <c r="B76" s="166">
        <v>3</v>
      </c>
      <c r="C76" s="168" t="s">
        <v>394</v>
      </c>
      <c r="D76" s="168"/>
      <c r="E76" s="169"/>
      <c r="F76" s="172">
        <f>+[2]Lead!$E$19</f>
        <v>0.5958</v>
      </c>
      <c r="G76" s="169">
        <f>+[2]Lead!$F$19</f>
        <v>0.4042</v>
      </c>
      <c r="H76" s="169"/>
    </row>
    <row r="77" spans="1:8" ht="15.95" customHeight="1" x14ac:dyDescent="0.2">
      <c r="B77" s="166">
        <v>4</v>
      </c>
      <c r="C77" s="167" t="s">
        <v>395</v>
      </c>
      <c r="D77" s="168"/>
      <c r="E77" s="169"/>
      <c r="F77" s="172">
        <f>+[2]Lead!$E$35</f>
        <v>0.66249999999999998</v>
      </c>
      <c r="G77" s="169">
        <f>+[2]Lead!$F$35</f>
        <v>0.33750000000000002</v>
      </c>
      <c r="H77" s="169"/>
    </row>
    <row r="78" spans="1:8" ht="15.95" customHeight="1" x14ac:dyDescent="0.2">
      <c r="B78" s="148">
        <v>5</v>
      </c>
      <c r="C78" s="173" t="s">
        <v>396</v>
      </c>
      <c r="D78" s="174"/>
      <c r="E78" s="175"/>
      <c r="F78" s="176">
        <f>+[2]Lead!$E$40</f>
        <v>0.70930000000000004</v>
      </c>
      <c r="G78" s="175">
        <f>+[2]Lead!$F$40</f>
        <v>0.29070000000000001</v>
      </c>
      <c r="H78" s="175"/>
    </row>
    <row r="79" spans="1:8" ht="15.95" customHeight="1" x14ac:dyDescent="0.2">
      <c r="A79" s="177"/>
      <c r="C79" s="178"/>
      <c r="D79" s="178"/>
      <c r="E79" s="178"/>
      <c r="F79" s="178"/>
      <c r="G79" s="178"/>
      <c r="H79" s="178"/>
    </row>
    <row r="80" spans="1:8" ht="15.95" customHeight="1" x14ac:dyDescent="0.2">
      <c r="C80" s="178"/>
      <c r="D80" s="178"/>
      <c r="E80" s="178"/>
      <c r="F80" s="178"/>
      <c r="G80" s="178"/>
      <c r="H80" s="178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65D1D8-AD1E-4FE0-9A32-10978206317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6666423-58CE-4C5B-B90F-E046C774AF5D}"/>
</file>

<file path=customXml/itemProps3.xml><?xml version="1.0" encoding="utf-8"?>
<ds:datastoreItem xmlns:ds="http://schemas.openxmlformats.org/officeDocument/2006/customXml" ds:itemID="{8F567AE5-0400-4CAB-8D6F-EE5637990C4A}"/>
</file>

<file path=customXml/itemProps4.xml><?xml version="1.0" encoding="utf-8"?>
<ds:datastoreItem xmlns:ds="http://schemas.openxmlformats.org/officeDocument/2006/customXml" ds:itemID="{CBCA0585-7683-484D-AB3E-2A62D907487D}"/>
</file>

<file path=customXml/itemProps5.xml><?xml version="1.0" encoding="utf-8"?>
<ds:datastoreItem xmlns:ds="http://schemas.openxmlformats.org/officeDocument/2006/customXml" ds:itemID="{784DFD68-64A8-4D5D-9818-AB99FEDC51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(CBR)</vt:lpstr>
      <vt:lpstr>Unallocated Detail (CBR)</vt:lpstr>
      <vt:lpstr>Unallocated Summary (CBR)</vt:lpstr>
      <vt:lpstr>Common by Account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2019-01-31T01:20:07Z</cp:lastPrinted>
  <dcterms:created xsi:type="dcterms:W3CDTF">2017-10-30T16:51:04Z</dcterms:created>
  <dcterms:modified xsi:type="dcterms:W3CDTF">2021-03-23T18:41:50Z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ontentTypeId">
    <vt:lpwstr>0x0101006E56B4D1795A2E4DB2F0B01679ED314A004FEA1D77CE308A4EA6E35C2A7381B207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