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0\To File 2020 CBR WP\"/>
    </mc:Choice>
  </mc:AlternateContent>
  <bookViews>
    <workbookView xWindow="-12" yWindow="-12" windowWidth="14520" windowHeight="6096" tabRatio="482" firstSheet="1" activeTab="1"/>
  </bookViews>
  <sheets>
    <sheet name="_com.sap.ip.bi.xl.hiddensheet" sheetId="64" state="veryHidden" r:id="rId1"/>
    <sheet name="Lead E" sheetId="1" r:id="rId2"/>
    <sheet name="CBR_Electric" sheetId="62" r:id="rId3"/>
    <sheet name="BW-410-411 Electric" sheetId="63" r:id="rId4"/>
    <sheet name="EDIT Turnaround" sheetId="65" r:id="rId5"/>
  </sheets>
  <externalReferences>
    <externalReference r:id="rId6"/>
    <externalReference r:id="rId7"/>
  </externalReferences>
  <definedNames>
    <definedName name="__123Graph_ECURRENT" hidden="1">[1]ConsolidatingPL!#REF!</definedName>
    <definedName name="_xlnm._FilterDatabase" localSheetId="2" hidden="1">CBR_Electric!$A$8:$I$61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Crosstab1">'BW-410-411 Electric'!$A$1:$Q$6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21" i="65" l="1"/>
  <c r="C21" i="65"/>
  <c r="D20" i="65"/>
  <c r="D19" i="65"/>
  <c r="D18" i="65"/>
  <c r="E27" i="65"/>
  <c r="E26" i="65"/>
  <c r="E25" i="65"/>
  <c r="E28" i="65" s="1"/>
  <c r="C27" i="65"/>
  <c r="C26" i="65"/>
  <c r="C25" i="65"/>
  <c r="B28" i="65"/>
  <c r="B27" i="65"/>
  <c r="B26" i="65"/>
  <c r="B25" i="65"/>
  <c r="B21" i="65"/>
  <c r="D26" i="65" l="1"/>
  <c r="D27" i="65"/>
  <c r="D21" i="65"/>
  <c r="I89" i="62" s="1"/>
  <c r="C28" i="65"/>
  <c r="D25" i="65"/>
  <c r="K88" i="62"/>
  <c r="I88" i="62"/>
  <c r="D11" i="65"/>
  <c r="C11" i="65"/>
  <c r="B11" i="65"/>
  <c r="E10" i="65"/>
  <c r="E9" i="65"/>
  <c r="D28" i="65" l="1"/>
  <c r="K89" i="62" s="1"/>
  <c r="E11" i="65"/>
  <c r="C86" i="62"/>
  <c r="C85" i="62"/>
  <c r="C91" i="62"/>
  <c r="C90" i="62"/>
  <c r="C84" i="62"/>
  <c r="C83" i="62"/>
  <c r="F69" i="62"/>
  <c r="F68" i="62"/>
  <c r="F67" i="62"/>
  <c r="F66" i="62"/>
  <c r="F65" i="62"/>
  <c r="F64" i="62"/>
  <c r="F62" i="62"/>
  <c r="F61" i="62"/>
  <c r="F60" i="62"/>
  <c r="F59" i="62"/>
  <c r="F58" i="62"/>
  <c r="F57" i="62"/>
  <c r="E70" i="62"/>
  <c r="F70" i="62"/>
  <c r="C87" i="62" s="1"/>
  <c r="E69" i="62"/>
  <c r="E68" i="62"/>
  <c r="E67" i="62"/>
  <c r="E66" i="62"/>
  <c r="E65" i="62"/>
  <c r="E64" i="62"/>
  <c r="E63" i="62"/>
  <c r="E62" i="62"/>
  <c r="E61" i="62"/>
  <c r="E60" i="62"/>
  <c r="E59" i="62"/>
  <c r="E58" i="62"/>
  <c r="E57" i="62"/>
  <c r="E56" i="62"/>
  <c r="E55" i="62"/>
  <c r="E54" i="62"/>
  <c r="E53" i="62"/>
  <c r="E52" i="62"/>
  <c r="E51" i="62"/>
  <c r="E50" i="62"/>
  <c r="E49" i="62"/>
  <c r="E48" i="62"/>
  <c r="E47" i="62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72" i="62" s="1"/>
  <c r="E9" i="62"/>
  <c r="C72" i="62" l="1"/>
  <c r="C23" i="1"/>
  <c r="C5" i="62" l="1"/>
  <c r="C4" i="62"/>
  <c r="D56" i="62" l="1"/>
  <c r="F56" i="62" s="1"/>
  <c r="D62" i="62"/>
  <c r="D50" i="62"/>
  <c r="F50" i="62" s="1"/>
  <c r="D51" i="62"/>
  <c r="F51" i="62" s="1"/>
  <c r="D52" i="62"/>
  <c r="F52" i="62" s="1"/>
  <c r="D53" i="62"/>
  <c r="F53" i="62" s="1"/>
  <c r="D54" i="62"/>
  <c r="F54" i="62" s="1"/>
  <c r="D55" i="62"/>
  <c r="F55" i="62" s="1"/>
  <c r="C25" i="1"/>
  <c r="C24" i="1"/>
  <c r="E76" i="62" l="1"/>
  <c r="C92" i="62" s="1"/>
  <c r="F63" i="62"/>
  <c r="F28" i="62" l="1"/>
  <c r="D28" i="62"/>
  <c r="D29" i="62"/>
  <c r="F29" i="62" s="1"/>
  <c r="D18" i="62"/>
  <c r="F18" i="62" s="1"/>
  <c r="D44" i="62"/>
  <c r="F44" i="62" s="1"/>
  <c r="D16" i="62"/>
  <c r="F16" i="62" s="1"/>
  <c r="D59" i="62"/>
  <c r="D60" i="62"/>
  <c r="D30" i="62"/>
  <c r="F30" i="62" s="1"/>
  <c r="D9" i="62"/>
  <c r="F9" i="62" s="1"/>
  <c r="D45" i="62"/>
  <c r="F45" i="62" s="1"/>
  <c r="D22" i="62"/>
  <c r="F22" i="62" s="1"/>
  <c r="D46" i="62"/>
  <c r="F46" i="62" s="1"/>
  <c r="D23" i="62"/>
  <c r="F23" i="62" s="1"/>
  <c r="D24" i="62"/>
  <c r="F24" i="62" s="1"/>
  <c r="D61" i="62"/>
  <c r="D43" i="62"/>
  <c r="F43" i="62" s="1"/>
  <c r="D32" i="62"/>
  <c r="F32" i="62" s="1"/>
  <c r="D21" i="62"/>
  <c r="F21" i="62" s="1"/>
  <c r="D34" i="62"/>
  <c r="F34" i="62" s="1"/>
  <c r="D35" i="62"/>
  <c r="F35" i="62" s="1"/>
  <c r="D36" i="62"/>
  <c r="F36" i="62" s="1"/>
  <c r="D13" i="62"/>
  <c r="F13" i="62" s="1"/>
  <c r="D25" i="62"/>
  <c r="F25" i="62" s="1"/>
  <c r="D49" i="62"/>
  <c r="F49" i="62" s="1"/>
  <c r="D14" i="62"/>
  <c r="F14" i="62" s="1"/>
  <c r="D26" i="62"/>
  <c r="F26" i="62" s="1"/>
  <c r="D57" i="62"/>
  <c r="D40" i="62"/>
  <c r="F40" i="62" s="1"/>
  <c r="D17" i="62"/>
  <c r="F17" i="62" s="1"/>
  <c r="D41" i="62"/>
  <c r="F41" i="62" s="1"/>
  <c r="D42" i="62"/>
  <c r="F42" i="62" s="1"/>
  <c r="D19" i="62"/>
  <c r="F19" i="62" s="1"/>
  <c r="D31" i="62"/>
  <c r="F31" i="62" s="1"/>
  <c r="D20" i="62"/>
  <c r="F20" i="62" s="1"/>
  <c r="D33" i="62"/>
  <c r="F33" i="62" s="1"/>
  <c r="D10" i="62"/>
  <c r="D11" i="62"/>
  <c r="F11" i="62" s="1"/>
  <c r="D47" i="62"/>
  <c r="F47" i="62" s="1"/>
  <c r="D12" i="62"/>
  <c r="F12" i="62" s="1"/>
  <c r="D48" i="62"/>
  <c r="F48" i="62" s="1"/>
  <c r="D37" i="62"/>
  <c r="F37" i="62" s="1"/>
  <c r="D38" i="62"/>
  <c r="F38" i="62" s="1"/>
  <c r="D15" i="62"/>
  <c r="F15" i="62" s="1"/>
  <c r="D27" i="62"/>
  <c r="F27" i="62" s="1"/>
  <c r="D39" i="62"/>
  <c r="F39" i="62" s="1"/>
  <c r="D58" i="62"/>
  <c r="F10" i="62" l="1"/>
  <c r="F72" i="62" s="1"/>
  <c r="D72" i="62"/>
  <c r="D75" i="62" s="1"/>
  <c r="D77" i="62" s="1"/>
  <c r="C17" i="1" s="1"/>
  <c r="C6" i="62"/>
  <c r="C80" i="62" l="1"/>
  <c r="C73" i="62"/>
  <c r="D85" i="62" l="1"/>
  <c r="D89" i="62"/>
  <c r="D88" i="62"/>
  <c r="D86" i="62"/>
  <c r="D83" i="62"/>
  <c r="D91" i="62"/>
  <c r="C82" i="62"/>
  <c r="D90" i="62"/>
  <c r="D84" i="62"/>
  <c r="D92" i="62"/>
  <c r="D87" i="62"/>
  <c r="C75" i="62"/>
  <c r="C12" i="1"/>
  <c r="E75" i="62" l="1"/>
  <c r="E77" i="62" s="1"/>
  <c r="C77" i="62"/>
  <c r="C14" i="1" s="1"/>
  <c r="C93" i="62"/>
  <c r="D82" i="62"/>
  <c r="C30" i="1"/>
  <c r="C94" i="62" l="1"/>
  <c r="D93" i="6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27" i="1" l="1"/>
  <c r="C15" i="1" l="1"/>
  <c r="C20" i="1" l="1"/>
  <c r="D20" i="1" s="1"/>
  <c r="C29" i="1"/>
  <c r="C31" i="1" l="1"/>
</calcChain>
</file>

<file path=xl/sharedStrings.xml><?xml version="1.0" encoding="utf-8"?>
<sst xmlns="http://schemas.openxmlformats.org/spreadsheetml/2006/main" count="272" uniqueCount="223">
  <si>
    <t>FEDERAL INCOME TAX</t>
  </si>
  <si>
    <t>LINE</t>
  </si>
  <si>
    <t>NO.</t>
  </si>
  <si>
    <t>DESCRIPTION</t>
  </si>
  <si>
    <t>AMOUNT</t>
  </si>
  <si>
    <t>TAXABLE INCOME</t>
  </si>
  <si>
    <t>FEDERAL INCOME TAX @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</si>
  <si>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</si>
  <si>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</si>
  <si>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</si>
  <si>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</si>
  <si>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</si>
  <si>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</si>
  <si>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</si>
  <si>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</si>
  <si>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</si>
  <si>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</si>
  <si>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</si>
  <si>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</si>
  <si>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</si>
  <si>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</si>
  <si>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</si>
  <si>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White River Reg Asset</t>
  </si>
  <si>
    <t>Puget Sound Energy, Inc.</t>
  </si>
  <si>
    <t>Electric NOI</t>
  </si>
  <si>
    <t>Pretax NOI</t>
  </si>
  <si>
    <t>M Item Activity</t>
  </si>
  <si>
    <t>Meals &amp; Entertainment</t>
  </si>
  <si>
    <t>Colstrip Common Amortization</t>
  </si>
  <si>
    <t>Emission Allowances</t>
  </si>
  <si>
    <t>West Coast Capacity Assignment</t>
  </si>
  <si>
    <t>Horizon Payment Amortization</t>
  </si>
  <si>
    <t>Colstrip 3&amp;4 Loss Reserves</t>
  </si>
  <si>
    <t>Summit Purch Opt Buyout</t>
  </si>
  <si>
    <t>BNP WestCoast Cap Agreement</t>
  </si>
  <si>
    <t>BPA Carrying Cost - LT</t>
  </si>
  <si>
    <t xml:space="preserve">Mint Farm Deferral </t>
  </si>
  <si>
    <t>Ferndale Deferrals</t>
  </si>
  <si>
    <t>Total Tax adjustments</t>
  </si>
  <si>
    <t>Tax Curr/Deferred</t>
  </si>
  <si>
    <t>Rate Reconciliation</t>
  </si>
  <si>
    <t>pretax</t>
  </si>
  <si>
    <t>Deferred Compensation-common</t>
  </si>
  <si>
    <t>Horizon Payment</t>
  </si>
  <si>
    <t>Vacation Pay-common</t>
  </si>
  <si>
    <t>Summit Landlord Incentive-common</t>
  </si>
  <si>
    <t xml:space="preserve">Snoqualmie Deferrals </t>
  </si>
  <si>
    <t>DEFERRED FIT - OTHER</t>
  </si>
  <si>
    <t>Total Current and Deferred Taxes</t>
  </si>
  <si>
    <t xml:space="preserve">Baker Upgrade Deferrals  </t>
  </si>
  <si>
    <t>SAP Taxes</t>
  </si>
  <si>
    <t>Tax Return Key</t>
  </si>
  <si>
    <t>F-10</t>
  </si>
  <si>
    <t>F-29</t>
  </si>
  <si>
    <t>N-03</t>
  </si>
  <si>
    <t>N-05</t>
  </si>
  <si>
    <t>N-06</t>
  </si>
  <si>
    <t>N-11</t>
  </si>
  <si>
    <t>N-16</t>
  </si>
  <si>
    <t>N-18</t>
  </si>
  <si>
    <t>N-19</t>
  </si>
  <si>
    <t>N-20</t>
  </si>
  <si>
    <t>N-26</t>
  </si>
  <si>
    <t>N-29</t>
  </si>
  <si>
    <t>N-31</t>
  </si>
  <si>
    <t>N-37</t>
  </si>
  <si>
    <t>N-43</t>
  </si>
  <si>
    <t>N-44</t>
  </si>
  <si>
    <t>N-46</t>
  </si>
  <si>
    <t>N-50</t>
  </si>
  <si>
    <t>N-52</t>
  </si>
  <si>
    <t>N-56</t>
  </si>
  <si>
    <t>N-59</t>
  </si>
  <si>
    <t>N-61</t>
  </si>
  <si>
    <t>N-62</t>
  </si>
  <si>
    <t>N-63</t>
  </si>
  <si>
    <t>N-40</t>
  </si>
  <si>
    <t>N-49</t>
  </si>
  <si>
    <t>N-72</t>
  </si>
  <si>
    <t>N-73</t>
  </si>
  <si>
    <t>PT</t>
  </si>
  <si>
    <t>Storm Damage 2015</t>
  </si>
  <si>
    <t>Storm Damage 2016</t>
  </si>
  <si>
    <t>COMMISSION BASIS REPORT</t>
  </si>
  <si>
    <t>Description</t>
  </si>
  <si>
    <t>Baker Treasury Grant Deferral</t>
  </si>
  <si>
    <t>Snoqualmie Treasury Grant Deferral</t>
  </si>
  <si>
    <t>Major Inspection</t>
  </si>
  <si>
    <t>Colstrip 3&amp;4 Overhaul Costs - LT</t>
  </si>
  <si>
    <t>N-80</t>
  </si>
  <si>
    <t>Property Tax</t>
  </si>
  <si>
    <t>P-05</t>
  </si>
  <si>
    <t>Statutory Tax</t>
  </si>
  <si>
    <t>APB 11 DefTax Effected</t>
  </si>
  <si>
    <t>Variance from 21%</t>
  </si>
  <si>
    <t>Credit Card Deferral</t>
  </si>
  <si>
    <t>Goldendale Minor Inspection</t>
  </si>
  <si>
    <t>Rate Refunds</t>
  </si>
  <si>
    <t>Redmond West Tenant Allowances</t>
  </si>
  <si>
    <t>Staples Loyalty Incentive-common</t>
  </si>
  <si>
    <t xml:space="preserve">Workers Compensation- IBNR </t>
  </si>
  <si>
    <t>§162(m) limitation</t>
  </si>
  <si>
    <t>Fringe benefits nodeductible</t>
  </si>
  <si>
    <t>DEFERRED FIT - DEBIT / (CREDIT)</t>
  </si>
  <si>
    <t>&lt;== check</t>
  </si>
  <si>
    <t>F-07</t>
  </si>
  <si>
    <t>WUTC AFUDC Amort</t>
  </si>
  <si>
    <t>Fed Taxable Income</t>
  </si>
  <si>
    <t>Fed Rate</t>
  </si>
  <si>
    <t>Tax Current State Tax net of fed benefit</t>
  </si>
  <si>
    <t>Total Income tax</t>
  </si>
  <si>
    <t>State Tax Benefit</t>
  </si>
  <si>
    <t/>
  </si>
  <si>
    <t>Fiscal year/period</t>
  </si>
  <si>
    <t>Overall Result</t>
  </si>
  <si>
    <t>FERC Amount</t>
  </si>
  <si>
    <t>Reg Account</t>
  </si>
  <si>
    <t>CO Order</t>
  </si>
  <si>
    <t>$</t>
  </si>
  <si>
    <t>Prov Def Taxes-Utl</t>
  </si>
  <si>
    <t>PSE/9410100</t>
  </si>
  <si>
    <t>41010001</t>
  </si>
  <si>
    <t>Deferred FIT - Electric - Operating Def</t>
  </si>
  <si>
    <t>Prov Def Tx-Cr Util</t>
  </si>
  <si>
    <t>PSE/9411100</t>
  </si>
  <si>
    <t>41110001</t>
  </si>
  <si>
    <t>Prov for Def FIT - Electric - Credit  O</t>
  </si>
  <si>
    <t>Lease Incentive</t>
  </si>
  <si>
    <t xml:space="preserve">Injuries and Damages </t>
  </si>
  <si>
    <t>Health Insurance - IBNR</t>
  </si>
  <si>
    <t>Conservation</t>
  </si>
  <si>
    <t>N-88</t>
  </si>
  <si>
    <t>Colstrip 1&amp;2 ARO/ARC</t>
  </si>
  <si>
    <t>N-82</t>
  </si>
  <si>
    <t>N-90</t>
  </si>
  <si>
    <t>N-92</t>
  </si>
  <si>
    <t>N-89</t>
  </si>
  <si>
    <t>N-33</t>
  </si>
  <si>
    <t>N-91</t>
  </si>
  <si>
    <t xml:space="preserve">Unearned Revenue </t>
  </si>
  <si>
    <t>N-67</t>
  </si>
  <si>
    <t>Electric Vehicle</t>
  </si>
  <si>
    <t>AMI Depreciation Deferral</t>
  </si>
  <si>
    <t>Microsoft</t>
  </si>
  <si>
    <t>GTZ Depreciation Deferral E Pre 06/30/19</t>
  </si>
  <si>
    <t xml:space="preserve">GTZ Carrying Charge Deferral E Pre 06/30/19 </t>
  </si>
  <si>
    <t>AMI Depreciation Deferral Post 07/2019</t>
  </si>
  <si>
    <t>Green Direct Liquidated Damages</t>
  </si>
  <si>
    <t>Colstrip 1&amp;2 Retirement</t>
  </si>
  <si>
    <t>Shuffleton - Gain on Sale</t>
  </si>
  <si>
    <t>P-08</t>
  </si>
  <si>
    <t>P-20</t>
  </si>
  <si>
    <t>P-17</t>
  </si>
  <si>
    <t>T-Grant C 1&amp;2 Remediation</t>
  </si>
  <si>
    <t>P-21</t>
  </si>
  <si>
    <t>T-Grant C 1&amp;2 ARO Spent</t>
  </si>
  <si>
    <t>K1/001/2020</t>
  </si>
  <si>
    <t>K1/002/2020</t>
  </si>
  <si>
    <t>K1/003/2020</t>
  </si>
  <si>
    <t>K1/004/2020</t>
  </si>
  <si>
    <t>K1/005/2020</t>
  </si>
  <si>
    <t>K1/006/2020</t>
  </si>
  <si>
    <t>K1/007/2020</t>
  </si>
  <si>
    <t>K1/008/2020</t>
  </si>
  <si>
    <t>K1/009/2020</t>
  </si>
  <si>
    <t>K1/010/2020</t>
  </si>
  <si>
    <t>K1/011/2020</t>
  </si>
  <si>
    <t>K1/012/2020</t>
  </si>
  <si>
    <t>January 2020 - December 2020</t>
  </si>
  <si>
    <t>FOR THE TWELVE MONTHS ENDED DECEMBER 31, 2020</t>
  </si>
  <si>
    <t>ADJ 3.03E</t>
  </si>
  <si>
    <t xml:space="preserve">N-95 </t>
  </si>
  <si>
    <t>N-97</t>
  </si>
  <si>
    <t>N-100</t>
  </si>
  <si>
    <t>N-101</t>
  </si>
  <si>
    <t>N-102</t>
  </si>
  <si>
    <t>N-103</t>
  </si>
  <si>
    <t>N-104</t>
  </si>
  <si>
    <t>N-105</t>
  </si>
  <si>
    <t>N-106</t>
  </si>
  <si>
    <t>N-110</t>
  </si>
  <si>
    <t>N-111</t>
  </si>
  <si>
    <t>N-112</t>
  </si>
  <si>
    <t>N-121</t>
  </si>
  <si>
    <t>N-122</t>
  </si>
  <si>
    <t xml:space="preserve">GTZ Depreciation Deferral E Post 06/30/19 </t>
  </si>
  <si>
    <t xml:space="preserve">GTZ Carrying Charge Deferral E Post 06/30/19  </t>
  </si>
  <si>
    <t>Payroll Tax Deferral COVID-19</t>
  </si>
  <si>
    <t>GTZ Carrying Charge Deferral Tr1</t>
  </si>
  <si>
    <t>GTZ Depreciation Deferral Tr1</t>
  </si>
  <si>
    <t>Storm Damage 2012</t>
  </si>
  <si>
    <t>Storm Damage 2020</t>
  </si>
  <si>
    <t>EDIT reversal</t>
  </si>
  <si>
    <t>Flow Through reversal</t>
  </si>
  <si>
    <t>Total</t>
  </si>
  <si>
    <t>Grossed Up at Statutory Fed Rate 21%</t>
  </si>
  <si>
    <t>Electric w/ C allocated</t>
  </si>
  <si>
    <t>PT - Plant Related w/o EDIT</t>
  </si>
  <si>
    <t>Gas w/ C allocated</t>
  </si>
  <si>
    <t>&lt;---net amount</t>
  </si>
  <si>
    <t>&lt;---grossed up amount</t>
  </si>
  <si>
    <t>Plant Related (flow through only)</t>
  </si>
  <si>
    <t>Unprotected EDIT Turnaround</t>
  </si>
  <si>
    <t>Test Year Amount</t>
  </si>
  <si>
    <t>Grossed Up</t>
  </si>
  <si>
    <t>&lt;----- Does not include protected EDIT turnaround as it is included in Schedule 141X outside of base rates</t>
  </si>
  <si>
    <t>&lt;----- Does not include unprotected EDIT turnaround as it is included in Schedule 141Z outside of base rates</t>
  </si>
  <si>
    <t>Protected</t>
  </si>
  <si>
    <t>Plant Related (Protected EDIT Turnaround)</t>
  </si>
  <si>
    <t>Net Amounts</t>
  </si>
  <si>
    <t>Subtotal</t>
  </si>
  <si>
    <t>UnProt EDIT E</t>
  </si>
  <si>
    <t>UnProt EDIT E Prod</t>
  </si>
  <si>
    <t>UnProt EDIT G</t>
  </si>
  <si>
    <t>Electric</t>
  </si>
  <si>
    <t>Month</t>
  </si>
  <si>
    <t>Grossed Up Amounts</t>
  </si>
  <si>
    <t>28300811*</t>
  </si>
  <si>
    <t>28300801*</t>
  </si>
  <si>
    <t>28300802*</t>
  </si>
  <si>
    <t>* Flip sign to represent amounts booked to 411.01 accounts</t>
  </si>
  <si>
    <t>Total GROSS Unprotected EDIT Turnaround</t>
  </si>
  <si>
    <t>Total NET Unprotected EDIT Turnaround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</si>
</sst>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  <numFmt numFmtId="184" formatCode="#,##0.00;\-#,##0.00;#,##0.00"/>
  </numFmts>
  <fonts count="1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</fonts>
  <fills count="11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422">
    <xf numFmtId="169" fontId="0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68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69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0" fontId="19" fillId="0" borderId="0"/>
    <xf numFmtId="170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69" fontId="15" fillId="0" borderId="0">
      <alignment horizontal="left" wrapText="1"/>
    </xf>
    <xf numFmtId="169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170" fontId="15" fillId="0" borderId="0">
      <alignment horizontal="left" wrapText="1"/>
    </xf>
    <xf numFmtId="0" fontId="19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51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51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51" fillId="10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51" fillId="10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51" fillId="3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51" fillId="12" borderId="0" applyNumberFormat="0" applyBorder="0" applyAlignment="0" applyProtection="0"/>
    <xf numFmtId="171" fontId="20" fillId="0" borderId="0" applyFill="0" applyBorder="0" applyAlignment="0"/>
    <xf numFmtId="41" fontId="15" fillId="13" borderId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3" fillId="0" borderId="0" applyFont="0" applyFill="0" applyBorder="0" applyAlignment="0" applyProtection="0">
      <alignment wrapText="1"/>
    </xf>
    <xf numFmtId="43" fontId="55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7" fillId="0" borderId="0"/>
    <xf numFmtId="0" fontId="17" fillId="0" borderId="0"/>
    <xf numFmtId="0" fontId="23" fillId="0" borderId="0"/>
    <xf numFmtId="172" fontId="24" fillId="0" borderId="0">
      <protection locked="0"/>
    </xf>
    <xf numFmtId="0" fontId="23" fillId="0" borderId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17" fillId="0" borderId="0"/>
    <xf numFmtId="0" fontId="23" fillId="0" borderId="0"/>
    <xf numFmtId="0" fontId="17" fillId="0" borderId="0"/>
    <xf numFmtId="0" fontId="23" fillId="0" borderId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5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169" fontId="15" fillId="0" borderId="0"/>
    <xf numFmtId="2" fontId="27" fillId="0" borderId="0" applyFont="0" applyFill="0" applyBorder="0" applyAlignment="0" applyProtection="0"/>
    <xf numFmtId="0" fontId="17" fillId="0" borderId="0"/>
    <xf numFmtId="38" fontId="11" fillId="13" borderId="0" applyNumberFormat="0" applyBorder="0" applyAlignment="0" applyProtection="0"/>
    <xf numFmtId="0" fontId="28" fillId="0" borderId="1" applyNumberFormat="0" applyAlignment="0" applyProtection="0">
      <alignment horizontal="left"/>
    </xf>
    <xf numFmtId="0" fontId="28" fillId="0" borderId="2">
      <alignment horizontal="left"/>
    </xf>
    <xf numFmtId="38" fontId="12" fillId="0" borderId="0"/>
    <xf numFmtId="40" fontId="12" fillId="0" borderId="0"/>
    <xf numFmtId="10" fontId="11" fillId="17" borderId="3" applyNumberFormat="0" applyBorder="0" applyAlignment="0" applyProtection="0"/>
    <xf numFmtId="41" fontId="29" fillId="18" borderId="4">
      <alignment horizontal="left"/>
      <protection locked="0"/>
    </xf>
    <xf numFmtId="10" fontId="29" fillId="18" borderId="4">
      <alignment horizontal="right"/>
      <protection locked="0"/>
    </xf>
    <xf numFmtId="0" fontId="11" fillId="13" borderId="0"/>
    <xf numFmtId="3" fontId="30" fillId="0" borderId="0" applyFill="0" applyBorder="0" applyAlignment="0" applyProtection="0"/>
    <xf numFmtId="44" fontId="13" fillId="0" borderId="5" applyNumberFormat="0" applyFont="0" applyAlignment="0">
      <alignment horizontal="center"/>
    </xf>
    <xf numFmtId="44" fontId="13" fillId="0" borderId="6" applyNumberFormat="0" applyFont="0" applyAlignment="0">
      <alignment horizontal="center"/>
    </xf>
    <xf numFmtId="37" fontId="31" fillId="0" borderId="0"/>
    <xf numFmtId="167" fontId="7" fillId="0" borderId="0"/>
    <xf numFmtId="0" fontId="41" fillId="0" borderId="0"/>
    <xf numFmtId="0" fontId="41" fillId="0" borderId="0"/>
    <xf numFmtId="0" fontId="44" fillId="0" borderId="0"/>
    <xf numFmtId="0" fontId="15" fillId="0" borderId="0"/>
    <xf numFmtId="0" fontId="53" fillId="0" borderId="0">
      <alignment wrapText="1"/>
    </xf>
    <xf numFmtId="0" fontId="44" fillId="0" borderId="0"/>
    <xf numFmtId="0" fontId="44" fillId="0" borderId="0"/>
    <xf numFmtId="0" fontId="55" fillId="0" borderId="0"/>
    <xf numFmtId="39" fontId="11" fillId="0" borderId="0" applyFill="0" applyBorder="0" applyAlignment="0" applyProtection="0"/>
    <xf numFmtId="0" fontId="56" fillId="0" borderId="0"/>
    <xf numFmtId="0" fontId="32" fillId="0" borderId="0"/>
    <xf numFmtId="0" fontId="15" fillId="0" borderId="0"/>
    <xf numFmtId="0" fontId="32" fillId="0" borderId="0"/>
    <xf numFmtId="0" fontId="56" fillId="0" borderId="0"/>
    <xf numFmtId="0" fontId="32" fillId="0" borderId="0"/>
    <xf numFmtId="0" fontId="56" fillId="0" borderId="0"/>
    <xf numFmtId="0" fontId="21" fillId="0" borderId="0"/>
    <xf numFmtId="0" fontId="56" fillId="0" borderId="0"/>
    <xf numFmtId="174" fontId="15" fillId="0" borderId="0">
      <alignment horizontal="left" wrapText="1"/>
    </xf>
    <xf numFmtId="0" fontId="56" fillId="0" borderId="0"/>
    <xf numFmtId="166" fontId="15" fillId="0" borderId="0">
      <alignment horizontal="left" wrapText="1"/>
    </xf>
    <xf numFmtId="0" fontId="56" fillId="0" borderId="0"/>
    <xf numFmtId="166" fontId="15" fillId="0" borderId="0">
      <alignment horizontal="left" wrapText="1"/>
    </xf>
    <xf numFmtId="0" fontId="56" fillId="0" borderId="0"/>
    <xf numFmtId="0" fontId="32" fillId="19" borderId="7" applyNumberFormat="0" applyFont="0" applyAlignment="0" applyProtection="0"/>
    <xf numFmtId="0" fontId="32" fillId="19" borderId="7" applyNumberFormat="0" applyFont="0" applyAlignment="0" applyProtection="0"/>
    <xf numFmtId="0" fontId="32" fillId="19" borderId="7" applyNumberFormat="0" applyFont="0" applyAlignment="0" applyProtection="0"/>
    <xf numFmtId="0" fontId="17" fillId="0" borderId="0"/>
    <xf numFmtId="0" fontId="17" fillId="0" borderId="0"/>
    <xf numFmtId="0" fontId="23" fillId="0" borderId="0"/>
    <xf numFmtId="10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15" fillId="20" borderId="4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35" fillId="0" borderId="9">
      <alignment horizontal="center"/>
    </xf>
    <xf numFmtId="3" fontId="18" fillId="0" borderId="0" applyFont="0" applyFill="0" applyBorder="0" applyAlignment="0" applyProtection="0"/>
    <xf numFmtId="0" fontId="18" fillId="21" borderId="0" applyNumberFormat="0" applyFont="0" applyBorder="0" applyAlignment="0" applyProtection="0"/>
    <xf numFmtId="0" fontId="23" fillId="0" borderId="0"/>
    <xf numFmtId="3" fontId="36" fillId="0" borderId="0" applyFill="0" applyBorder="0" applyAlignment="0" applyProtection="0"/>
    <xf numFmtId="0" fontId="37" fillId="0" borderId="0"/>
    <xf numFmtId="42" fontId="15" fillId="17" borderId="0"/>
    <xf numFmtId="42" fontId="15" fillId="17" borderId="10">
      <alignment vertical="center"/>
    </xf>
    <xf numFmtId="0" fontId="13" fillId="17" borderId="11" applyNumberFormat="0">
      <alignment horizontal="center" vertical="center" wrapText="1"/>
    </xf>
    <xf numFmtId="10" fontId="15" fillId="17" borderId="0"/>
    <xf numFmtId="175" fontId="15" fillId="17" borderId="0"/>
    <xf numFmtId="165" fontId="12" fillId="0" borderId="0" applyBorder="0" applyAlignment="0"/>
    <xf numFmtId="42" fontId="15" fillId="17" borderId="12">
      <alignment horizontal="left"/>
    </xf>
    <xf numFmtId="175" fontId="16" fillId="17" borderId="12">
      <alignment horizontal="left"/>
    </xf>
    <xf numFmtId="14" fontId="33" fillId="0" borderId="0" applyNumberFormat="0" applyFill="0" applyBorder="0" applyAlignment="0" applyProtection="0">
      <alignment horizontal="left"/>
    </xf>
    <xf numFmtId="176" fontId="15" fillId="0" borderId="0" applyFont="0" applyFill="0" applyAlignment="0">
      <alignment horizontal="right"/>
    </xf>
    <xf numFmtId="4" fontId="34" fillId="18" borderId="8" applyNumberFormat="0" applyProtection="0">
      <alignment vertical="center"/>
    </xf>
    <xf numFmtId="4" fontId="45" fillId="18" borderId="8" applyNumberFormat="0" applyProtection="0">
      <alignment vertical="center"/>
    </xf>
    <xf numFmtId="4" fontId="34" fillId="18" borderId="8" applyNumberFormat="0" applyProtection="0">
      <alignment horizontal="left" vertical="center" indent="1"/>
    </xf>
    <xf numFmtId="4" fontId="34" fillId="18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4" fontId="34" fillId="23" borderId="8" applyNumberFormat="0" applyProtection="0">
      <alignment horizontal="right" vertical="center"/>
    </xf>
    <xf numFmtId="4" fontId="34" fillId="24" borderId="8" applyNumberFormat="0" applyProtection="0">
      <alignment horizontal="right" vertical="center"/>
    </xf>
    <xf numFmtId="4" fontId="34" fillId="25" borderId="8" applyNumberFormat="0" applyProtection="0">
      <alignment horizontal="right" vertical="center"/>
    </xf>
    <xf numFmtId="4" fontId="34" fillId="26" borderId="8" applyNumberFormat="0" applyProtection="0">
      <alignment horizontal="right" vertical="center"/>
    </xf>
    <xf numFmtId="4" fontId="34" fillId="27" borderId="8" applyNumberFormat="0" applyProtection="0">
      <alignment horizontal="right" vertical="center"/>
    </xf>
    <xf numFmtId="4" fontId="34" fillId="28" borderId="8" applyNumberFormat="0" applyProtection="0">
      <alignment horizontal="right" vertical="center"/>
    </xf>
    <xf numFmtId="4" fontId="34" fillId="29" borderId="8" applyNumberFormat="0" applyProtection="0">
      <alignment horizontal="right" vertical="center"/>
    </xf>
    <xf numFmtId="4" fontId="34" fillId="30" borderId="8" applyNumberFormat="0" applyProtection="0">
      <alignment horizontal="right" vertical="center"/>
    </xf>
    <xf numFmtId="4" fontId="34" fillId="31" borderId="8" applyNumberFormat="0" applyProtection="0">
      <alignment horizontal="right" vertical="center"/>
    </xf>
    <xf numFmtId="4" fontId="46" fillId="32" borderId="8" applyNumberFormat="0" applyProtection="0">
      <alignment horizontal="left" vertical="center" indent="1"/>
    </xf>
    <xf numFmtId="4" fontId="34" fillId="33" borderId="13" applyNumberFormat="0" applyProtection="0">
      <alignment horizontal="left" vertical="center" indent="1"/>
    </xf>
    <xf numFmtId="4" fontId="47" fillId="34" borderId="0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4" fontId="48" fillId="33" borderId="8" applyNumberFormat="0" applyProtection="0">
      <alignment horizontal="left" vertical="center" indent="1"/>
    </xf>
    <xf numFmtId="4" fontId="48" fillId="35" borderId="8" applyNumberFormat="0" applyProtection="0">
      <alignment horizontal="left" vertical="center" indent="1"/>
    </xf>
    <xf numFmtId="0" fontId="44" fillId="35" borderId="8" applyNumberFormat="0" applyProtection="0">
      <alignment horizontal="left" vertical="center" indent="1"/>
    </xf>
    <xf numFmtId="0" fontId="44" fillId="35" borderId="8" applyNumberFormat="0" applyProtection="0">
      <alignment horizontal="left" vertical="center" indent="1"/>
    </xf>
    <xf numFmtId="0" fontId="44" fillId="36" borderId="8" applyNumberFormat="0" applyProtection="0">
      <alignment horizontal="left" vertical="center" indent="1"/>
    </xf>
    <xf numFmtId="0" fontId="44" fillId="36" borderId="8" applyNumberFormat="0" applyProtection="0">
      <alignment horizontal="left" vertical="center" indent="1"/>
    </xf>
    <xf numFmtId="0" fontId="44" fillId="13" borderId="8" applyNumberFormat="0" applyProtection="0">
      <alignment horizontal="left" vertical="center" indent="1"/>
    </xf>
    <xf numFmtId="0" fontId="44" fillId="13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0" fontId="44" fillId="37" borderId="3" applyNumberFormat="0">
      <protection locked="0"/>
    </xf>
    <xf numFmtId="4" fontId="34" fillId="38" borderId="8" applyNumberFormat="0" applyProtection="0">
      <alignment vertical="center"/>
    </xf>
    <xf numFmtId="4" fontId="45" fillId="38" borderId="8" applyNumberFormat="0" applyProtection="0">
      <alignment vertical="center"/>
    </xf>
    <xf numFmtId="4" fontId="34" fillId="38" borderId="8" applyNumberFormat="0" applyProtection="0">
      <alignment horizontal="left" vertical="center" indent="1"/>
    </xf>
    <xf numFmtId="4" fontId="34" fillId="38" borderId="8" applyNumberFormat="0" applyProtection="0">
      <alignment horizontal="left" vertical="center" indent="1"/>
    </xf>
    <xf numFmtId="4" fontId="34" fillId="33" borderId="8" applyNumberFormat="0" applyProtection="0">
      <alignment horizontal="right" vertical="center"/>
    </xf>
    <xf numFmtId="4" fontId="45" fillId="33" borderId="8" applyNumberFormat="0" applyProtection="0">
      <alignment horizontal="right" vertical="center"/>
    </xf>
    <xf numFmtId="0" fontId="44" fillId="22" borderId="8" applyNumberFormat="0" applyProtection="0">
      <alignment horizontal="left" vertical="center" indent="1"/>
    </xf>
    <xf numFmtId="0" fontId="44" fillId="22" borderId="8" applyNumberFormat="0" applyProtection="0">
      <alignment horizontal="left" vertical="center" indent="1"/>
    </xf>
    <xf numFmtId="0" fontId="49" fillId="0" borderId="0"/>
    <xf numFmtId="4" fontId="50" fillId="33" borderId="8" applyNumberFormat="0" applyProtection="0">
      <alignment horizontal="right" vertical="center"/>
    </xf>
    <xf numFmtId="39" fontId="15" fillId="39" borderId="0"/>
    <xf numFmtId="0" fontId="54" fillId="0" borderId="0" applyNumberFormat="0" applyFill="0" applyBorder="0" applyAlignment="0" applyProtection="0"/>
    <xf numFmtId="38" fontId="11" fillId="0" borderId="14"/>
    <xf numFmtId="38" fontId="12" fillId="0" borderId="12"/>
    <xf numFmtId="39" fontId="33" fillId="40" borderId="0"/>
    <xf numFmtId="169" fontId="15" fillId="0" borderId="0">
      <alignment horizontal="left" wrapText="1"/>
    </xf>
    <xf numFmtId="170" fontId="15" fillId="0" borderId="0">
      <alignment horizontal="left" wrapText="1"/>
    </xf>
    <xf numFmtId="40" fontId="38" fillId="0" borderId="0" applyBorder="0">
      <alignment horizontal="right"/>
    </xf>
    <xf numFmtId="41" fontId="14" fillId="17" borderId="0">
      <alignment horizontal="left"/>
    </xf>
    <xf numFmtId="177" fontId="39" fillId="17" borderId="0">
      <alignment horizontal="left" vertical="center"/>
    </xf>
    <xf numFmtId="0" fontId="13" fillId="17" borderId="0">
      <alignment horizontal="left" wrapText="1"/>
    </xf>
    <xf numFmtId="0" fontId="40" fillId="0" borderId="0">
      <alignment horizontal="left" vertical="center"/>
    </xf>
    <xf numFmtId="0" fontId="23" fillId="0" borderId="15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9" fontId="7" fillId="0" borderId="0" applyFont="0" applyFill="0" applyBorder="0" applyAlignment="0" applyProtection="0"/>
    <xf numFmtId="169" fontId="7" fillId="0" borderId="0">
      <alignment horizontal="left" wrapText="1"/>
    </xf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41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41" fontId="7" fillId="13" borderId="0"/>
    <xf numFmtId="41" fontId="7" fillId="13" borderId="0"/>
    <xf numFmtId="4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wrapText="1"/>
    </xf>
    <xf numFmtId="43" fontId="7" fillId="0" borderId="0" applyFont="0" applyFill="0" applyBorder="0" applyAlignment="0" applyProtection="0">
      <alignment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5" fillId="0" borderId="0" applyFont="0" applyFill="0" applyBorder="0" applyAlignment="0" applyProtection="0"/>
    <xf numFmtId="169" fontId="7" fillId="0" borderId="0"/>
    <xf numFmtId="169" fontId="7" fillId="0" borderId="0"/>
    <xf numFmtId="0" fontId="11" fillId="13" borderId="0"/>
    <xf numFmtId="39" fontId="11" fillId="0" borderId="0" applyFill="0" applyBorder="0" applyAlignment="0" applyProtection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39" fontId="11" fillId="0" borderId="0" applyFill="0" applyBorder="0" applyAlignment="0" applyProtection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7" fillId="0" borderId="0">
      <alignment horizontal="left" wrapText="1"/>
    </xf>
    <xf numFmtId="174" fontId="7" fillId="0" borderId="0">
      <alignment horizontal="left" wrapText="1"/>
    </xf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20" borderId="4"/>
    <xf numFmtId="41" fontId="7" fillId="20" borderId="4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21" borderId="0" applyNumberFormat="0" applyFont="0" applyBorder="0" applyAlignment="0" applyProtection="0"/>
    <xf numFmtId="42" fontId="7" fillId="17" borderId="0"/>
    <xf numFmtId="42" fontId="7" fillId="17" borderId="0"/>
    <xf numFmtId="42" fontId="7" fillId="17" borderId="10">
      <alignment vertical="center"/>
    </xf>
    <xf numFmtId="42" fontId="7" fillId="17" borderId="10">
      <alignment vertical="center"/>
    </xf>
    <xf numFmtId="0" fontId="13" fillId="17" borderId="11" applyNumberFormat="0">
      <alignment horizontal="center" vertical="center" wrapText="1"/>
    </xf>
    <xf numFmtId="10" fontId="7" fillId="17" borderId="0"/>
    <xf numFmtId="10" fontId="7" fillId="17" borderId="0"/>
    <xf numFmtId="175" fontId="7" fillId="17" borderId="0"/>
    <xf numFmtId="175" fontId="7" fillId="17" borderId="0"/>
    <xf numFmtId="165" fontId="12" fillId="0" borderId="0" applyBorder="0" applyAlignment="0"/>
    <xf numFmtId="42" fontId="7" fillId="17" borderId="12">
      <alignment horizontal="left"/>
    </xf>
    <xf numFmtId="42" fontId="7" fillId="17" borderId="12">
      <alignment horizontal="left"/>
    </xf>
    <xf numFmtId="176" fontId="7" fillId="0" borderId="0" applyFont="0" applyFill="0" applyAlignment="0">
      <alignment horizontal="right"/>
    </xf>
    <xf numFmtId="176" fontId="7" fillId="0" borderId="0" applyFont="0" applyFill="0" applyAlignment="0">
      <alignment horizontal="right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4" fontId="34" fillId="33" borderId="8" applyNumberFormat="0" applyProtection="0">
      <alignment horizontal="left" vertical="center" indent="1"/>
    </xf>
    <xf numFmtId="4" fontId="34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5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36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37" borderId="3" applyNumberFormat="0">
      <protection locked="0"/>
    </xf>
    <xf numFmtId="0" fontId="7" fillId="37" borderId="3" applyNumberFormat="0">
      <protection locked="0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0" fontId="7" fillId="22" borderId="8" applyNumberFormat="0" applyProtection="0">
      <alignment horizontal="left" vertical="center" indent="1"/>
    </xf>
    <xf numFmtId="39" fontId="7" fillId="39" borderId="0"/>
    <xf numFmtId="39" fontId="7" fillId="39" borderId="0"/>
    <xf numFmtId="170" fontId="7" fillId="0" borderId="0">
      <alignment horizontal="left" wrapText="1"/>
    </xf>
    <xf numFmtId="170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0" fontId="13" fillId="17" borderId="0">
      <alignment horizontal="left" wrapText="1"/>
    </xf>
    <xf numFmtId="0" fontId="58" fillId="0" borderId="0"/>
    <xf numFmtId="0" fontId="5" fillId="0" borderId="0"/>
    <xf numFmtId="0" fontId="5" fillId="0" borderId="0"/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78" fontId="76" fillId="0" borderId="0">
      <alignment horizontal="left"/>
    </xf>
    <xf numFmtId="179" fontId="77" fillId="0" borderId="0">
      <alignment horizontal="left"/>
    </xf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32" fillId="72" borderId="0" applyNumberFormat="0" applyBorder="0" applyAlignment="0" applyProtection="0"/>
    <xf numFmtId="0" fontId="5" fillId="49" borderId="0" applyNumberFormat="0" applyBorder="0" applyAlignment="0" applyProtection="0"/>
    <xf numFmtId="0" fontId="32" fillId="72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32" fillId="73" borderId="0" applyNumberFormat="0" applyBorder="0" applyAlignment="0" applyProtection="0"/>
    <xf numFmtId="0" fontId="5" fillId="53" borderId="0" applyNumberFormat="0" applyBorder="0" applyAlignment="0" applyProtection="0"/>
    <xf numFmtId="0" fontId="32" fillId="7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32" fillId="74" borderId="0" applyNumberFormat="0" applyBorder="0" applyAlignment="0" applyProtection="0"/>
    <xf numFmtId="0" fontId="5" fillId="57" borderId="0" applyNumberFormat="0" applyBorder="0" applyAlignment="0" applyProtection="0"/>
    <xf numFmtId="0" fontId="32" fillId="74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32" fillId="75" borderId="0" applyNumberFormat="0" applyBorder="0" applyAlignment="0" applyProtection="0"/>
    <xf numFmtId="0" fontId="5" fillId="61" borderId="0" applyNumberFormat="0" applyBorder="0" applyAlignment="0" applyProtection="0"/>
    <xf numFmtId="0" fontId="32" fillId="75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32" fillId="76" borderId="0" applyNumberFormat="0" applyBorder="0" applyAlignment="0" applyProtection="0"/>
    <xf numFmtId="0" fontId="5" fillId="65" borderId="0" applyNumberFormat="0" applyBorder="0" applyAlignment="0" applyProtection="0"/>
    <xf numFmtId="0" fontId="32" fillId="76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32" fillId="77" borderId="0" applyNumberFormat="0" applyBorder="0" applyAlignment="0" applyProtection="0"/>
    <xf numFmtId="0" fontId="5" fillId="69" borderId="0" applyNumberFormat="0" applyBorder="0" applyAlignment="0" applyProtection="0"/>
    <xf numFmtId="0" fontId="32" fillId="77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6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32" fillId="78" borderId="0" applyNumberFormat="0" applyBorder="0" applyAlignment="0" applyProtection="0"/>
    <xf numFmtId="0" fontId="5" fillId="50" borderId="0" applyNumberFormat="0" applyBorder="0" applyAlignment="0" applyProtection="0"/>
    <xf numFmtId="0" fontId="32" fillId="7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32" fillId="79" borderId="0" applyNumberFormat="0" applyBorder="0" applyAlignment="0" applyProtection="0"/>
    <xf numFmtId="0" fontId="5" fillId="54" borderId="0" applyNumberFormat="0" applyBorder="0" applyAlignment="0" applyProtection="0"/>
    <xf numFmtId="0" fontId="32" fillId="79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32" fillId="80" borderId="0" applyNumberFormat="0" applyBorder="0" applyAlignment="0" applyProtection="0"/>
    <xf numFmtId="0" fontId="5" fillId="58" borderId="0" applyNumberFormat="0" applyBorder="0" applyAlignment="0" applyProtection="0"/>
    <xf numFmtId="0" fontId="32" fillId="80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32" fillId="75" borderId="0" applyNumberFormat="0" applyBorder="0" applyAlignment="0" applyProtection="0"/>
    <xf numFmtId="0" fontId="5" fillId="62" borderId="0" applyNumberFormat="0" applyBorder="0" applyAlignment="0" applyProtection="0"/>
    <xf numFmtId="0" fontId="32" fillId="75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32" fillId="78" borderId="0" applyNumberFormat="0" applyBorder="0" applyAlignment="0" applyProtection="0"/>
    <xf numFmtId="0" fontId="5" fillId="66" borderId="0" applyNumberFormat="0" applyBorder="0" applyAlignment="0" applyProtection="0"/>
    <xf numFmtId="0" fontId="32" fillId="78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32" fillId="81" borderId="0" applyNumberFormat="0" applyBorder="0" applyAlignment="0" applyProtection="0"/>
    <xf numFmtId="0" fontId="5" fillId="70" borderId="0" applyNumberFormat="0" applyBorder="0" applyAlignment="0" applyProtection="0"/>
    <xf numFmtId="0" fontId="32" fillId="81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5" fillId="70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59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3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0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4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77" fillId="0" borderId="0" applyFont="0" applyFill="0" applyBorder="0" applyAlignment="0" applyProtection="0">
      <alignment horizontal="right"/>
    </xf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68" fillId="45" borderId="20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0" fontId="70" fillId="46" borderId="23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180" fontId="78" fillId="0" borderId="0" applyNumberFormat="0" applyFill="0" applyBorder="0" applyProtection="0">
      <alignment horizontal="right"/>
    </xf>
    <xf numFmtId="14" fontId="13" fillId="82" borderId="9">
      <alignment horizontal="center" vertical="center" wrapText="1"/>
    </xf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6" fillId="44" borderId="20" applyNumberFormat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181" fontId="79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5" fillId="47" borderId="24" applyNumberFormat="0" applyFont="0" applyAlignment="0" applyProtection="0"/>
    <xf numFmtId="0" fontId="32" fillId="47" borderId="24" applyNumberFormat="0" applyFont="0" applyAlignment="0" applyProtection="0"/>
    <xf numFmtId="0" fontId="32" fillId="47" borderId="24" applyNumberFormat="0" applyFont="0" applyAlignment="0" applyProtection="0"/>
    <xf numFmtId="0" fontId="32" fillId="47" borderId="24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5" fillId="47" borderId="24" applyNumberFormat="0" applyFont="0" applyAlignment="0" applyProtection="0"/>
    <xf numFmtId="0" fontId="32" fillId="19" borderId="7" applyNumberFormat="0" applyFon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0" fontId="67" fillId="45" borderId="21" applyNumberFormat="0" applyAlignment="0" applyProtection="0"/>
    <xf numFmtId="18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46" fillId="83" borderId="26" applyNumberFormat="0" applyProtection="0">
      <alignment vertical="center"/>
    </xf>
    <xf numFmtId="4" fontId="80" fillId="18" borderId="26" applyNumberFormat="0" applyProtection="0">
      <alignment vertical="center"/>
    </xf>
    <xf numFmtId="4" fontId="46" fillId="18" borderId="26" applyNumberFormat="0" applyProtection="0">
      <alignment horizontal="left" vertical="center" indent="1"/>
    </xf>
    <xf numFmtId="0" fontId="46" fillId="18" borderId="26" applyNumberFormat="0" applyProtection="0">
      <alignment horizontal="left" vertical="top" indent="1"/>
    </xf>
    <xf numFmtId="4" fontId="34" fillId="73" borderId="26" applyNumberFormat="0" applyProtection="0">
      <alignment horizontal="right" vertical="center"/>
    </xf>
    <xf numFmtId="4" fontId="34" fillId="79" borderId="26" applyNumberFormat="0" applyProtection="0">
      <alignment horizontal="right" vertical="center"/>
    </xf>
    <xf numFmtId="4" fontId="34" fillId="84" borderId="26" applyNumberFormat="0" applyProtection="0">
      <alignment horizontal="right" vertical="center"/>
    </xf>
    <xf numFmtId="4" fontId="34" fillId="81" borderId="26" applyNumberFormat="0" applyProtection="0">
      <alignment horizontal="right" vertical="center"/>
    </xf>
    <xf numFmtId="4" fontId="34" fillId="85" borderId="26" applyNumberFormat="0" applyProtection="0">
      <alignment horizontal="right" vertical="center"/>
    </xf>
    <xf numFmtId="4" fontId="34" fillId="86" borderId="26" applyNumberFormat="0" applyProtection="0">
      <alignment horizontal="right" vertical="center"/>
    </xf>
    <xf numFmtId="4" fontId="34" fillId="87" borderId="26" applyNumberFormat="0" applyProtection="0">
      <alignment horizontal="right" vertical="center"/>
    </xf>
    <xf numFmtId="4" fontId="34" fillId="88" borderId="26" applyNumberFormat="0" applyProtection="0">
      <alignment horizontal="right" vertical="center"/>
    </xf>
    <xf numFmtId="4" fontId="34" fillId="80" borderId="26" applyNumberFormat="0" applyProtection="0">
      <alignment horizontal="right" vertical="center"/>
    </xf>
    <xf numFmtId="4" fontId="46" fillId="89" borderId="27" applyNumberFormat="0" applyProtection="0">
      <alignment horizontal="left" vertical="center" indent="1"/>
    </xf>
    <xf numFmtId="4" fontId="34" fillId="90" borderId="0" applyNumberFormat="0" applyProtection="0">
      <alignment horizontal="left" vertical="center" indent="1"/>
    </xf>
    <xf numFmtId="4" fontId="34" fillId="38" borderId="26" applyNumberFormat="0" applyProtection="0">
      <alignment vertical="center"/>
    </xf>
    <xf numFmtId="4" fontId="45" fillId="38" borderId="26" applyNumberFormat="0" applyProtection="0">
      <alignment vertical="center"/>
    </xf>
    <xf numFmtId="4" fontId="34" fillId="38" borderId="26" applyNumberFormat="0" applyProtection="0">
      <alignment horizontal="left" vertical="center" indent="1"/>
    </xf>
    <xf numFmtId="0" fontId="34" fillId="38" borderId="26" applyNumberFormat="0" applyProtection="0">
      <alignment horizontal="left" vertical="top" indent="1"/>
    </xf>
    <xf numFmtId="4" fontId="34" fillId="90" borderId="26" applyNumberFormat="0" applyProtection="0">
      <alignment horizontal="right" vertical="center"/>
    </xf>
    <xf numFmtId="4" fontId="45" fillId="90" borderId="26" applyNumberFormat="0" applyProtection="0">
      <alignment horizontal="right" vertical="center"/>
    </xf>
    <xf numFmtId="4" fontId="81" fillId="91" borderId="0" applyNumberFormat="0" applyProtection="0">
      <alignment horizontal="left" vertical="center" indent="1"/>
    </xf>
    <xf numFmtId="4" fontId="50" fillId="90" borderId="26" applyNumberFormat="0" applyProtection="0">
      <alignment horizontal="right" vertical="center"/>
    </xf>
    <xf numFmtId="0" fontId="82" fillId="0" borderId="0"/>
    <xf numFmtId="0" fontId="7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3" fillId="0" borderId="25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4" fillId="0" borderId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61" borderId="0" applyNumberFormat="0" applyBorder="0" applyAlignment="0" applyProtection="0"/>
    <xf numFmtId="0" fontId="4" fillId="65" borderId="0" applyNumberFormat="0" applyBorder="0" applyAlignment="0" applyProtection="0"/>
    <xf numFmtId="0" fontId="4" fillId="69" borderId="0" applyNumberFormat="0" applyBorder="0" applyAlignment="0" applyProtection="0"/>
    <xf numFmtId="0" fontId="4" fillId="50" borderId="0" applyNumberFormat="0" applyBorder="0" applyAlignment="0" applyProtection="0"/>
    <xf numFmtId="0" fontId="4" fillId="54" borderId="0" applyNumberFormat="0" applyBorder="0" applyAlignment="0" applyProtection="0"/>
    <xf numFmtId="0" fontId="4" fillId="58" borderId="0" applyNumberFormat="0" applyBorder="0" applyAlignment="0" applyProtection="0"/>
    <xf numFmtId="0" fontId="4" fillId="62" borderId="0" applyNumberFormat="0" applyBorder="0" applyAlignment="0" applyProtection="0"/>
    <xf numFmtId="0" fontId="4" fillId="66" borderId="0" applyNumberFormat="0" applyBorder="0" applyAlignment="0" applyProtection="0"/>
    <xf numFmtId="0" fontId="4" fillId="70" borderId="0" applyNumberFormat="0" applyBorder="0" applyAlignment="0" applyProtection="0"/>
    <xf numFmtId="0" fontId="4" fillId="0" borderId="0"/>
    <xf numFmtId="0" fontId="4" fillId="47" borderId="24" applyNumberFormat="0" applyFont="0" applyAlignment="0" applyProtection="0"/>
    <xf numFmtId="4" fontId="80" fillId="83" borderId="26" applyNumberFormat="0" applyProtection="0">
      <alignment vertical="center"/>
    </xf>
    <xf numFmtId="4" fontId="46" fillId="83" borderId="26" applyNumberFormat="0" applyProtection="0">
      <alignment horizontal="left" vertical="center" indent="1"/>
    </xf>
    <xf numFmtId="0" fontId="46" fillId="83" borderId="26" applyNumberFormat="0" applyProtection="0">
      <alignment horizontal="left" vertical="top" indent="1"/>
    </xf>
    <xf numFmtId="4" fontId="46" fillId="92" borderId="0" applyNumberFormat="0" applyProtection="0">
      <alignment horizontal="left" vertical="center" indent="1"/>
    </xf>
    <xf numFmtId="4" fontId="47" fillId="93" borderId="0" applyNumberFormat="0" applyProtection="0">
      <alignment horizontal="left" vertical="center" indent="1"/>
    </xf>
    <xf numFmtId="4" fontId="34" fillId="92" borderId="0" applyNumberFormat="0" applyProtection="0">
      <alignment horizontal="left" vertical="center" indent="1"/>
    </xf>
    <xf numFmtId="4" fontId="34" fillId="19" borderId="26" applyNumberFormat="0" applyProtection="0">
      <alignment vertical="center"/>
    </xf>
    <xf numFmtId="4" fontId="45" fillId="19" borderId="26" applyNumberFormat="0" applyProtection="0">
      <alignment vertical="center"/>
    </xf>
    <xf numFmtId="4" fontId="34" fillId="19" borderId="26" applyNumberFormat="0" applyProtection="0">
      <alignment horizontal="left" vertical="center" indent="1"/>
    </xf>
    <xf numFmtId="0" fontId="34" fillId="19" borderId="26" applyNumberFormat="0" applyProtection="0">
      <alignment horizontal="left" vertical="top" indent="1"/>
    </xf>
    <xf numFmtId="0" fontId="4" fillId="0" borderId="0"/>
    <xf numFmtId="0" fontId="4" fillId="0" borderId="0"/>
    <xf numFmtId="0" fontId="59" fillId="0" borderId="0" applyNumberFormat="0" applyFill="0" applyBorder="0" applyAlignment="0" applyProtection="0"/>
    <xf numFmtId="0" fontId="85" fillId="0" borderId="17" applyNumberFormat="0" applyFill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7" fillId="0" borderId="0" applyNumberFormat="0" applyFill="0" applyBorder="0" applyAlignment="0" applyProtection="0"/>
    <xf numFmtId="0" fontId="88" fillId="41" borderId="0" applyNumberFormat="0" applyBorder="0" applyAlignment="0" applyProtection="0"/>
    <xf numFmtId="0" fontId="89" fillId="42" borderId="0" applyNumberFormat="0" applyBorder="0" applyAlignment="0" applyProtection="0"/>
    <xf numFmtId="0" fontId="90" fillId="43" borderId="0" applyNumberFormat="0" applyBorder="0" applyAlignment="0" applyProtection="0"/>
    <xf numFmtId="0" fontId="91" fillId="44" borderId="20" applyNumberFormat="0" applyAlignment="0" applyProtection="0"/>
    <xf numFmtId="0" fontId="92" fillId="45" borderId="21" applyNumberFormat="0" applyAlignment="0" applyProtection="0"/>
    <xf numFmtId="0" fontId="93" fillId="45" borderId="20" applyNumberFormat="0" applyAlignment="0" applyProtection="0"/>
    <xf numFmtId="0" fontId="94" fillId="0" borderId="22" applyNumberFormat="0" applyFill="0" applyAlignment="0" applyProtection="0"/>
    <xf numFmtId="0" fontId="95" fillId="46" borderId="23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5" applyNumberFormat="0" applyFill="0" applyAlignment="0" applyProtection="0"/>
    <xf numFmtId="0" fontId="99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99" fillId="51" borderId="0" applyNumberFormat="0" applyBorder="0" applyAlignment="0" applyProtection="0"/>
    <xf numFmtId="0" fontId="99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99" fillId="55" borderId="0" applyNumberFormat="0" applyBorder="0" applyAlignment="0" applyProtection="0"/>
    <xf numFmtId="0" fontId="99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99" fillId="59" borderId="0" applyNumberFormat="0" applyBorder="0" applyAlignment="0" applyProtection="0"/>
    <xf numFmtId="0" fontId="99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99" fillId="63" borderId="0" applyNumberFormat="0" applyBorder="0" applyAlignment="0" applyProtection="0"/>
    <xf numFmtId="0" fontId="99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99" fillId="67" borderId="0" applyNumberFormat="0" applyBorder="0" applyAlignment="0" applyProtection="0"/>
    <xf numFmtId="0" fontId="99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99" fillId="7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7" borderId="24" applyNumberFormat="0" applyFont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0" fontId="107" fillId="94" borderId="28" applyNumberFormat="0" applyAlignment="0" applyProtection="0">
      <alignment horizontal="left" vertical="center" indent="1"/>
    </xf>
    <xf numFmtId="183" fontId="108" fillId="0" borderId="29" applyNumberFormat="0" applyProtection="0">
      <alignment horizontal="right" vertical="center"/>
    </xf>
    <xf numFmtId="183" fontId="107" fillId="0" borderId="30" applyNumberForma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9" fillId="96" borderId="30" applyNumberFormat="0" applyAlignment="0">
      <alignment horizontal="left" vertical="center" indent="1"/>
      <protection locked="0"/>
    </xf>
    <xf numFmtId="0" fontId="109" fillId="97" borderId="30" applyNumberFormat="0" applyAlignment="0" applyProtection="0">
      <alignment horizontal="left" vertical="center" indent="1"/>
    </xf>
    <xf numFmtId="183" fontId="108" fillId="98" borderId="29" applyNumberFormat="0" applyBorder="0">
      <alignment horizontal="right" vertical="center"/>
      <protection locked="0"/>
    </xf>
    <xf numFmtId="0" fontId="109" fillId="96" borderId="30" applyNumberFormat="0" applyAlignment="0">
      <alignment horizontal="left" vertical="center" indent="1"/>
      <protection locked="0"/>
    </xf>
    <xf numFmtId="183" fontId="107" fillId="97" borderId="30" applyNumberFormat="0" applyProtection="0">
      <alignment horizontal="right" vertical="center"/>
    </xf>
    <xf numFmtId="183" fontId="107" fillId="98" borderId="30" applyNumberFormat="0" applyBorder="0">
      <alignment horizontal="right" vertical="center"/>
      <protection locked="0"/>
    </xf>
    <xf numFmtId="183" fontId="110" fillId="99" borderId="31" applyNumberFormat="0" applyBorder="0" applyAlignment="0" applyProtection="0">
      <alignment horizontal="right" vertical="center" indent="1"/>
    </xf>
    <xf numFmtId="183" fontId="111" fillId="100" borderId="31" applyNumberFormat="0" applyBorder="0" applyAlignment="0" applyProtection="0">
      <alignment horizontal="right" vertical="center" indent="1"/>
    </xf>
    <xf numFmtId="183" fontId="111" fillId="101" borderId="31" applyNumberFormat="0" applyBorder="0" applyAlignment="0" applyProtection="0">
      <alignment horizontal="right" vertical="center" indent="1"/>
    </xf>
    <xf numFmtId="183" fontId="112" fillId="102" borderId="31" applyNumberFormat="0" applyBorder="0" applyAlignment="0" applyProtection="0">
      <alignment horizontal="right" vertical="center" indent="1"/>
    </xf>
    <xf numFmtId="183" fontId="112" fillId="103" borderId="31" applyNumberFormat="0" applyBorder="0" applyAlignment="0" applyProtection="0">
      <alignment horizontal="right" vertical="center" indent="1"/>
    </xf>
    <xf numFmtId="183" fontId="112" fillId="104" borderId="31" applyNumberFormat="0" applyBorder="0" applyAlignment="0" applyProtection="0">
      <alignment horizontal="right" vertical="center" indent="1"/>
    </xf>
    <xf numFmtId="183" fontId="113" fillId="105" borderId="31" applyNumberFormat="0" applyBorder="0" applyAlignment="0" applyProtection="0">
      <alignment horizontal="right" vertical="center" indent="1"/>
    </xf>
    <xf numFmtId="183" fontId="113" fillId="106" borderId="31" applyNumberFormat="0" applyBorder="0" applyAlignment="0" applyProtection="0">
      <alignment horizontal="right" vertical="center" indent="1"/>
    </xf>
    <xf numFmtId="183" fontId="113" fillId="107" borderId="31" applyNumberFormat="0" applyBorder="0" applyAlignment="0" applyProtection="0">
      <alignment horizontal="right" vertical="center" indent="1"/>
    </xf>
    <xf numFmtId="0" fontId="114" fillId="0" borderId="28" applyNumberFormat="0" applyFont="0" applyFill="0" applyAlignment="0" applyProtection="0"/>
    <xf numFmtId="183" fontId="115" fillId="95" borderId="0" applyNumberFormat="0" applyAlignment="0" applyProtection="0">
      <alignment horizontal="left" vertical="center" indent="1"/>
    </xf>
    <xf numFmtId="0" fontId="114" fillId="0" borderId="32" applyNumberFormat="0" applyFont="0" applyFill="0" applyAlignment="0" applyProtection="0"/>
    <xf numFmtId="183" fontId="108" fillId="0" borderId="29" applyNumberFormat="0" applyFill="0" applyBorder="0" applyAlignmen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7" fillId="94" borderId="30" applyNumberFormat="0" applyAlignment="0" applyProtection="0">
      <alignment horizontal="left" vertical="center" indent="1"/>
    </xf>
    <xf numFmtId="0" fontId="109" fillId="108" borderId="28" applyNumberFormat="0" applyAlignment="0" applyProtection="0">
      <alignment horizontal="left" vertical="center" indent="1"/>
    </xf>
    <xf numFmtId="0" fontId="109" fillId="109" borderId="28" applyNumberFormat="0" applyAlignment="0" applyProtection="0">
      <alignment horizontal="left" vertical="center" indent="1"/>
    </xf>
    <xf numFmtId="0" fontId="109" fillId="110" borderId="28" applyNumberFormat="0" applyAlignment="0" applyProtection="0">
      <alignment horizontal="left" vertical="center" indent="1"/>
    </xf>
    <xf numFmtId="0" fontId="109" fillId="98" borderId="28" applyNumberFormat="0" applyAlignment="0" applyProtection="0">
      <alignment horizontal="left" vertical="center" indent="1"/>
    </xf>
    <xf numFmtId="0" fontId="109" fillId="97" borderId="30" applyNumberFormat="0" applyAlignment="0" applyProtection="0">
      <alignment horizontal="left" vertical="center" indent="1"/>
    </xf>
    <xf numFmtId="0" fontId="116" fillId="0" borderId="33" applyNumberFormat="0" applyFill="0" applyBorder="0" applyAlignment="0" applyProtection="0"/>
    <xf numFmtId="0" fontId="117" fillId="0" borderId="33" applyNumberFormat="0" applyBorder="0" applyAlignment="0" applyProtection="0"/>
    <xf numFmtId="0" fontId="116" fillId="96" borderId="30" applyNumberFormat="0" applyAlignment="0">
      <alignment horizontal="left" vertical="center" indent="1"/>
      <protection locked="0"/>
    </xf>
    <xf numFmtId="0" fontId="116" fillId="96" borderId="30" applyNumberFormat="0" applyAlignment="0">
      <alignment horizontal="left" vertical="center" indent="1"/>
      <protection locked="0"/>
    </xf>
    <xf numFmtId="0" fontId="116" fillId="97" borderId="30" applyNumberFormat="0" applyAlignment="0" applyProtection="0">
      <alignment horizontal="left" vertical="center" indent="1"/>
    </xf>
    <xf numFmtId="183" fontId="118" fillId="97" borderId="30" applyNumberFormat="0" applyProtection="0">
      <alignment horizontal="right" vertical="center"/>
    </xf>
    <xf numFmtId="183" fontId="119" fillId="98" borderId="29" applyNumberFormat="0" applyBorder="0">
      <alignment horizontal="right" vertical="center"/>
      <protection locked="0"/>
    </xf>
    <xf numFmtId="183" fontId="118" fillId="98" borderId="30" applyNumberFormat="0" applyBorder="0">
      <alignment horizontal="right" vertical="center"/>
      <protection locked="0"/>
    </xf>
    <xf numFmtId="183" fontId="108" fillId="0" borderId="29" applyNumberFormat="0" applyFill="0" applyBorder="0" applyAlignmen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44" fontId="106" fillId="0" borderId="0" applyFont="0" applyFill="0" applyBorder="0" applyAlignment="0" applyProtection="0"/>
  </cellStyleXfs>
  <cellXfs count="136">
    <xf numFmtId="0" fontId="0" fillId="0" borderId="0" xfId="0" applyNumberFormat="1" applyAlignment="1"/>
    <xf numFmtId="0" fontId="8" fillId="0" borderId="0" xfId="0" applyNumberFormat="1" applyFont="1" applyFill="1" applyAlignment="1"/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/>
    <xf numFmtId="0" fontId="10" fillId="0" borderId="16" xfId="0" quotePrefix="1" applyNumberFormat="1" applyFont="1" applyFill="1" applyBorder="1" applyAlignment="1">
      <alignment horizontal="right"/>
    </xf>
    <xf numFmtId="3" fontId="10" fillId="0" borderId="0" xfId="47" applyNumberFormat="1" applyFont="1" applyFill="1" applyAlignment="1">
      <alignment horizontal="centerContinuous"/>
    </xf>
    <xf numFmtId="0" fontId="10" fillId="0" borderId="0" xfId="0" applyNumberFormat="1" applyFont="1" applyFill="1" applyAlignment="1" applyProtection="1">
      <protection locked="0"/>
    </xf>
    <xf numFmtId="3" fontId="10" fillId="0" borderId="0" xfId="47" applyNumberFormat="1" applyFont="1" applyFill="1" applyAlignment="1"/>
    <xf numFmtId="0" fontId="10" fillId="0" borderId="0" xfId="0" applyNumberFormat="1" applyFont="1" applyFill="1" applyAlignment="1" applyProtection="1">
      <alignment horizontal="center"/>
      <protection locked="0"/>
    </xf>
    <xf numFmtId="3" fontId="10" fillId="0" borderId="0" xfId="0" applyNumberFormat="1" applyFont="1" applyFill="1" applyAlignment="1">
      <alignment horizontal="center"/>
    </xf>
    <xf numFmtId="0" fontId="10" fillId="0" borderId="11" xfId="0" applyNumberFormat="1" applyFont="1" applyFill="1" applyBorder="1" applyAlignment="1" applyProtection="1">
      <alignment horizontal="center"/>
      <protection locked="0"/>
    </xf>
    <xf numFmtId="0" fontId="10" fillId="0" borderId="11" xfId="0" applyNumberFormat="1" applyFont="1" applyFill="1" applyBorder="1" applyAlignment="1" applyProtection="1">
      <protection locked="0"/>
    </xf>
    <xf numFmtId="3" fontId="10" fillId="0" borderId="11" xfId="47" applyNumberFormat="1" applyFont="1" applyFill="1" applyBorder="1" applyAlignment="1">
      <alignment horizontal="center"/>
    </xf>
    <xf numFmtId="3" fontId="9" fillId="0" borderId="0" xfId="47" applyNumberFormat="1" applyFont="1" applyFill="1" applyAlignment="1"/>
    <xf numFmtId="0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9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57" fillId="0" borderId="0" xfId="0" applyNumberFormat="1" applyFont="1" applyFill="1" applyAlignment="1"/>
    <xf numFmtId="37" fontId="9" fillId="0" borderId="0" xfId="47" applyNumberFormat="1" applyFont="1" applyFill="1" applyAlignment="1"/>
    <xf numFmtId="44" fontId="0" fillId="0" borderId="0" xfId="0" applyNumberFormat="1" applyAlignment="1"/>
    <xf numFmtId="5" fontId="9" fillId="0" borderId="0" xfId="0" applyNumberFormat="1" applyFont="1" applyFill="1" applyAlignment="1" applyProtection="1">
      <protection locked="0"/>
    </xf>
    <xf numFmtId="0" fontId="57" fillId="0" borderId="0" xfId="0" applyNumberFormat="1" applyFont="1" applyFill="1" applyAlignment="1">
      <alignment horizontal="center"/>
    </xf>
    <xf numFmtId="42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protection locked="0"/>
    </xf>
    <xf numFmtId="41" fontId="9" fillId="0" borderId="11" xfId="47" applyNumberFormat="1" applyFont="1" applyFill="1" applyBorder="1" applyAlignment="1" applyProtection="1">
      <protection locked="0"/>
    </xf>
    <xf numFmtId="42" fontId="9" fillId="0" borderId="0" xfId="47" applyNumberFormat="1" applyFont="1" applyFill="1" applyAlignment="1" applyProtection="1">
      <protection locked="0"/>
    </xf>
    <xf numFmtId="41" fontId="9" fillId="0" borderId="0" xfId="47" applyNumberFormat="1" applyFont="1" applyFill="1" applyAlignment="1" applyProtection="1">
      <protection locked="0"/>
    </xf>
    <xf numFmtId="41" fontId="9" fillId="0" borderId="0" xfId="47" applyNumberFormat="1" applyFont="1" applyFill="1" applyAlignment="1"/>
    <xf numFmtId="41" fontId="9" fillId="0" borderId="0" xfId="47" applyNumberFormat="1" applyFont="1" applyFill="1" applyBorder="1" applyAlignment="1" applyProtection="1">
      <protection locked="0"/>
    </xf>
    <xf numFmtId="42" fontId="10" fillId="0" borderId="10" xfId="47" applyNumberFormat="1" applyFont="1" applyFill="1" applyBorder="1" applyAlignment="1"/>
    <xf numFmtId="41" fontId="100" fillId="0" borderId="0" xfId="1371" applyFont="1"/>
    <xf numFmtId="41" fontId="100" fillId="0" borderId="11" xfId="1371" applyFont="1" applyBorder="1"/>
    <xf numFmtId="41" fontId="104" fillId="0" borderId="0" xfId="0" applyNumberFormat="1" applyFont="1" applyAlignment="1"/>
    <xf numFmtId="0" fontId="105" fillId="0" borderId="0" xfId="0" applyNumberFormat="1" applyFont="1" applyAlignment="1"/>
    <xf numFmtId="0" fontId="100" fillId="0" borderId="0" xfId="1374" applyFont="1" applyFill="1"/>
    <xf numFmtId="0" fontId="101" fillId="0" borderId="0" xfId="1375" applyFont="1" applyFill="1"/>
    <xf numFmtId="0" fontId="1" fillId="0" borderId="0" xfId="1374" applyFill="1"/>
    <xf numFmtId="0" fontId="100" fillId="0" borderId="0" xfId="1375" applyFont="1" applyFill="1"/>
    <xf numFmtId="0" fontId="100" fillId="0" borderId="0" xfId="1375" applyFont="1" applyFill="1" applyAlignment="1">
      <alignment horizontal="right"/>
    </xf>
    <xf numFmtId="41" fontId="100" fillId="0" borderId="0" xfId="1376" applyFont="1" applyFill="1"/>
    <xf numFmtId="0" fontId="101" fillId="0" borderId="0" xfId="1375" applyFont="1" applyFill="1" applyAlignment="1">
      <alignment horizontal="right"/>
    </xf>
    <xf numFmtId="41" fontId="101" fillId="0" borderId="0" xfId="1376" applyFont="1" applyFill="1"/>
    <xf numFmtId="0" fontId="100" fillId="0" borderId="0" xfId="1374" applyFont="1" applyFill="1" applyBorder="1"/>
    <xf numFmtId="0" fontId="1" fillId="0" borderId="0" xfId="1374" applyFill="1" applyBorder="1"/>
    <xf numFmtId="42" fontId="9" fillId="0" borderId="2" xfId="47" applyNumberFormat="1" applyFont="1" applyFill="1" applyBorder="1" applyAlignment="1" applyProtection="1">
      <protection locked="0"/>
    </xf>
    <xf numFmtId="0" fontId="101" fillId="0" borderId="3" xfId="102" applyFont="1" applyFill="1" applyBorder="1" applyAlignment="1">
      <alignment horizontal="center" vertical="center" wrapText="1"/>
    </xf>
    <xf numFmtId="41" fontId="101" fillId="0" borderId="3" xfId="1378" applyFont="1" applyFill="1" applyBorder="1" applyAlignment="1">
      <alignment horizontal="center" vertical="center" wrapText="1"/>
    </xf>
    <xf numFmtId="169" fontId="0" fillId="0" borderId="0" xfId="0" applyFill="1" applyAlignment="1"/>
    <xf numFmtId="169" fontId="100" fillId="0" borderId="3" xfId="0" applyFont="1" applyFill="1" applyBorder="1" applyAlignment="1">
      <alignment horizontal="left"/>
    </xf>
    <xf numFmtId="169" fontId="100" fillId="0" borderId="3" xfId="0" applyFont="1" applyFill="1" applyBorder="1" applyAlignment="1">
      <alignment horizontal="left" indent="1"/>
    </xf>
    <xf numFmtId="41" fontId="100" fillId="0" borderId="3" xfId="1378" applyFont="1" applyFill="1" applyBorder="1"/>
    <xf numFmtId="169" fontId="100" fillId="0" borderId="0" xfId="0" applyFont="1" applyFill="1" applyAlignment="1"/>
    <xf numFmtId="169" fontId="71" fillId="0" borderId="0" xfId="0" applyFont="1" applyFill="1" applyAlignment="1"/>
    <xf numFmtId="41" fontId="102" fillId="0" borderId="3" xfId="1378" applyFont="1" applyFill="1" applyBorder="1"/>
    <xf numFmtId="169" fontId="103" fillId="0" borderId="0" xfId="0" applyFont="1" applyFill="1" applyAlignment="1"/>
    <xf numFmtId="41" fontId="100" fillId="0" borderId="0" xfId="1378" applyFont="1" applyFill="1"/>
    <xf numFmtId="0" fontId="100" fillId="0" borderId="0" xfId="102" applyFont="1" applyFill="1" applyBorder="1"/>
    <xf numFmtId="41" fontId="100" fillId="0" borderId="11" xfId="1378" applyFont="1" applyFill="1" applyBorder="1"/>
    <xf numFmtId="0" fontId="100" fillId="0" borderId="0" xfId="102" applyFont="1" applyFill="1"/>
    <xf numFmtId="169" fontId="100" fillId="0" borderId="11" xfId="0" applyFont="1" applyFill="1" applyBorder="1" applyAlignment="1"/>
    <xf numFmtId="9" fontId="100" fillId="0" borderId="11" xfId="0" applyNumberFormat="1" applyFont="1" applyFill="1" applyBorder="1" applyAlignment="1">
      <alignment horizontal="right"/>
    </xf>
    <xf numFmtId="41" fontId="100" fillId="0" borderId="0" xfId="1378" applyFont="1" applyFill="1" applyBorder="1"/>
    <xf numFmtId="41" fontId="100" fillId="0" borderId="0" xfId="1378" applyFont="1" applyFill="1" applyAlignment="1">
      <alignment horizontal="right"/>
    </xf>
    <xf numFmtId="165" fontId="100" fillId="0" borderId="0" xfId="0" applyNumberFormat="1" applyFont="1" applyFill="1" applyAlignment="1"/>
    <xf numFmtId="169" fontId="100" fillId="0" borderId="10" xfId="0" applyFont="1" applyFill="1" applyBorder="1" applyAlignment="1"/>
    <xf numFmtId="165" fontId="100" fillId="0" borderId="10" xfId="1378" applyNumberFormat="1" applyFont="1" applyFill="1" applyBorder="1"/>
    <xf numFmtId="9" fontId="100" fillId="0" borderId="11" xfId="1379" applyFont="1" applyFill="1" applyBorder="1"/>
    <xf numFmtId="184" fontId="108" fillId="0" borderId="29" xfId="1381" applyNumberFormat="1">
      <alignment horizontal="right" vertical="center"/>
    </xf>
    <xf numFmtId="0" fontId="107" fillId="94" borderId="28" xfId="1380" applyNumberFormat="1" applyBorder="1" applyAlignment="1"/>
    <xf numFmtId="0" fontId="107" fillId="94" borderId="34" xfId="1404" applyNumberFormat="1" applyBorder="1" applyAlignment="1"/>
    <xf numFmtId="184" fontId="107" fillId="0" borderId="34" xfId="1382" applyNumberFormat="1" applyBorder="1">
      <alignment horizontal="right" vertical="center"/>
    </xf>
    <xf numFmtId="184" fontId="107" fillId="0" borderId="37" xfId="1382" applyNumberFormat="1" applyBorder="1">
      <alignment horizontal="right" vertical="center"/>
    </xf>
    <xf numFmtId="184" fontId="107" fillId="0" borderId="38" xfId="1382" applyNumberFormat="1" applyBorder="1">
      <alignment horizontal="right" vertical="center"/>
    </xf>
    <xf numFmtId="0" fontId="107" fillId="94" borderId="38" xfId="1404" applyNumberFormat="1" applyBorder="1" applyAlignment="1"/>
    <xf numFmtId="0" fontId="107" fillId="94" borderId="28" xfId="1380" quotePrefix="1" applyNumberFormat="1" applyBorder="1" applyAlignment="1"/>
    <xf numFmtId="0" fontId="108" fillId="95" borderId="28" xfId="1403" quotePrefix="1" applyNumberFormat="1" applyBorder="1" applyAlignment="1"/>
    <xf numFmtId="0" fontId="107" fillId="94" borderId="36" xfId="1404" quotePrefix="1" applyNumberFormat="1" applyBorder="1" applyAlignment="1"/>
    <xf numFmtId="0" fontId="107" fillId="94" borderId="28" xfId="1380" quotePrefix="1" applyNumberFormat="1" applyAlignment="1"/>
    <xf numFmtId="0" fontId="108" fillId="95" borderId="28" xfId="1403" quotePrefix="1" applyNumberFormat="1" applyAlignment="1"/>
    <xf numFmtId="0" fontId="107" fillId="94" borderId="37" xfId="1404" quotePrefix="1" applyNumberFormat="1" applyBorder="1" applyAlignment="1"/>
    <xf numFmtId="0" fontId="108" fillId="95" borderId="28" xfId="1403" quotePrefix="1" applyNumberFormat="1" applyBorder="1" applyAlignment="1">
      <alignment horizontal="right"/>
    </xf>
    <xf numFmtId="0" fontId="107" fillId="94" borderId="38" xfId="1404" quotePrefix="1" applyNumberFormat="1" applyBorder="1" applyAlignment="1">
      <alignment horizontal="right"/>
    </xf>
    <xf numFmtId="0" fontId="107" fillId="94" borderId="35" xfId="1404" quotePrefix="1" applyNumberFormat="1" applyBorder="1" applyAlignment="1"/>
    <xf numFmtId="184" fontId="0" fillId="0" borderId="0" xfId="0" applyNumberFormat="1" applyAlignment="1"/>
    <xf numFmtId="169" fontId="0" fillId="0" borderId="3" xfId="0" applyFill="1" applyBorder="1" applyAlignment="1">
      <alignment horizontal="left"/>
    </xf>
    <xf numFmtId="169" fontId="0" fillId="0" borderId="3" xfId="0" applyFill="1" applyBorder="1" applyAlignment="1"/>
    <xf numFmtId="169" fontId="0" fillId="0" borderId="3" xfId="0" applyBorder="1" applyAlignment="1"/>
    <xf numFmtId="0" fontId="102" fillId="0" borderId="3" xfId="1375" applyFont="1" applyFill="1" applyBorder="1" applyAlignment="1">
      <alignment horizontal="left"/>
    </xf>
    <xf numFmtId="41" fontId="100" fillId="0" borderId="3" xfId="1376" applyFont="1" applyFill="1" applyBorder="1"/>
    <xf numFmtId="41" fontId="102" fillId="0" borderId="3" xfId="1376" applyFont="1" applyFill="1" applyBorder="1"/>
    <xf numFmtId="41" fontId="102" fillId="111" borderId="3" xfId="1376" applyFont="1" applyFill="1" applyBorder="1"/>
    <xf numFmtId="43" fontId="0" fillId="0" borderId="0" xfId="47" applyFont="1" applyFill="1" applyAlignment="1"/>
    <xf numFmtId="165" fontId="100" fillId="0" borderId="3" xfId="1378" applyNumberFormat="1" applyFont="1" applyFill="1" applyBorder="1"/>
    <xf numFmtId="165" fontId="100" fillId="112" borderId="0" xfId="1378" applyNumberFormat="1" applyFont="1" applyFill="1"/>
    <xf numFmtId="165" fontId="100" fillId="112" borderId="10" xfId="1378" applyNumberFormat="1" applyFont="1" applyFill="1" applyBorder="1"/>
    <xf numFmtId="0" fontId="101" fillId="0" borderId="39" xfId="102" applyFont="1" applyFill="1" applyBorder="1"/>
    <xf numFmtId="41" fontId="100" fillId="0" borderId="40" xfId="1378" applyFont="1" applyFill="1" applyBorder="1"/>
    <xf numFmtId="169" fontId="100" fillId="0" borderId="41" xfId="0" applyFont="1" applyFill="1" applyBorder="1" applyAlignment="1"/>
    <xf numFmtId="0" fontId="100" fillId="0" borderId="42" xfId="102" applyFont="1" applyFill="1" applyBorder="1"/>
    <xf numFmtId="169" fontId="100" fillId="0" borderId="43" xfId="0" applyFont="1" applyFill="1" applyBorder="1" applyAlignment="1"/>
    <xf numFmtId="10" fontId="100" fillId="0" borderId="43" xfId="1379" applyNumberFormat="1" applyFont="1" applyFill="1" applyBorder="1"/>
    <xf numFmtId="8" fontId="100" fillId="0" borderId="42" xfId="102" applyNumberFormat="1" applyFont="1" applyFill="1" applyBorder="1"/>
    <xf numFmtId="165" fontId="100" fillId="0" borderId="0" xfId="1378" applyNumberFormat="1" applyFont="1" applyFill="1" applyBorder="1"/>
    <xf numFmtId="0" fontId="100" fillId="0" borderId="46" xfId="102" applyFont="1" applyFill="1" applyBorder="1"/>
    <xf numFmtId="41" fontId="100" fillId="112" borderId="44" xfId="1378" applyFont="1" applyFill="1" applyBorder="1"/>
    <xf numFmtId="10" fontId="100" fillId="0" borderId="45" xfId="1379" applyNumberFormat="1" applyFont="1" applyFill="1" applyBorder="1"/>
    <xf numFmtId="0" fontId="101" fillId="0" borderId="0" xfId="102" applyFont="1"/>
    <xf numFmtId="169" fontId="0" fillId="0" borderId="0" xfId="0" applyAlignment="1">
      <alignment wrapText="1"/>
    </xf>
    <xf numFmtId="169" fontId="120" fillId="0" borderId="0" xfId="0" applyFont="1" applyAlignment="1"/>
    <xf numFmtId="169" fontId="0" fillId="0" borderId="0" xfId="0" applyAlignment="1"/>
    <xf numFmtId="165" fontId="0" fillId="0" borderId="11" xfId="47" applyNumberFormat="1" applyFont="1" applyBorder="1" applyAlignment="1">
      <alignment wrapText="1"/>
    </xf>
    <xf numFmtId="44" fontId="71" fillId="0" borderId="0" xfId="1421" applyFont="1" applyFill="1" applyAlignment="1"/>
    <xf numFmtId="10" fontId="71" fillId="0" borderId="43" xfId="1379" applyNumberFormat="1" applyFont="1" applyFill="1" applyBorder="1"/>
    <xf numFmtId="8" fontId="71" fillId="0" borderId="42" xfId="102" applyNumberFormat="1" applyFont="1" applyFill="1" applyBorder="1"/>
    <xf numFmtId="41" fontId="71" fillId="0" borderId="0" xfId="1378" applyFont="1" applyFill="1" applyBorder="1"/>
    <xf numFmtId="169" fontId="71" fillId="0" borderId="0" xfId="0" applyFont="1" applyFill="1" applyAlignment="1">
      <alignment horizontal="center"/>
    </xf>
    <xf numFmtId="169" fontId="13" fillId="0" borderId="11" xfId="0" applyFont="1" applyBorder="1" applyAlignment="1">
      <alignment horizontal="center" vertical="center"/>
    </xf>
    <xf numFmtId="169" fontId="13" fillId="0" borderId="11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/>
    </xf>
    <xf numFmtId="0" fontId="13" fillId="0" borderId="11" xfId="0" applyNumberFormat="1" applyFont="1" applyBorder="1" applyAlignment="1">
      <alignment horizontal="center"/>
    </xf>
    <xf numFmtId="166" fontId="0" fillId="0" borderId="0" xfId="1421" applyNumberFormat="1" applyFont="1" applyAlignment="1">
      <alignment wrapText="1"/>
    </xf>
    <xf numFmtId="166" fontId="0" fillId="0" borderId="10" xfId="47" applyNumberFormat="1" applyFont="1" applyBorder="1" applyAlignment="1">
      <alignment wrapText="1"/>
    </xf>
    <xf numFmtId="169" fontId="0" fillId="0" borderId="0" xfId="0" applyAlignment="1">
      <alignment horizontal="left"/>
    </xf>
    <xf numFmtId="165" fontId="0" fillId="0" borderId="0" xfId="47" applyNumberFormat="1" applyFont="1" applyAlignment="1"/>
    <xf numFmtId="166" fontId="0" fillId="0" borderId="10" xfId="1421" applyNumberFormat="1" applyFont="1" applyBorder="1" applyAlignment="1"/>
    <xf numFmtId="17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165" fontId="13" fillId="0" borderId="0" xfId="47" applyNumberFormat="1" applyFont="1" applyBorder="1" applyAlignment="1">
      <alignment horizontal="center"/>
    </xf>
    <xf numFmtId="0" fontId="13" fillId="0" borderId="0" xfId="0" quotePrefix="1" applyNumberFormat="1" applyFont="1" applyAlignment="1"/>
    <xf numFmtId="166" fontId="7" fillId="0" borderId="0" xfId="1421" applyNumberFormat="1" applyFont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"/>
      <protection locked="0"/>
    </xf>
    <xf numFmtId="0" fontId="10" fillId="0" borderId="0" xfId="0" applyNumberFormat="1" applyFont="1" applyFill="1" applyAlignment="1">
      <alignment horizontal="center"/>
    </xf>
    <xf numFmtId="9" fontId="101" fillId="0" borderId="3" xfId="1379" applyFont="1" applyFill="1" applyBorder="1" applyAlignment="1">
      <alignment horizontal="center" vertical="center" wrapText="1"/>
    </xf>
  </cellXfs>
  <cellStyles count="1422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" xfId="1378" builtinId="6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9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" xfId="1421" builtinId="4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20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" xfId="1379" builtinId="5"/>
    <cellStyle name="Percent (0)" xfId="1243"/>
    <cellStyle name="Percent [2]" xfId="123"/>
    <cellStyle name="Percent 10" xfId="223"/>
    <cellStyle name="Percent 11" xfId="1372"/>
    <cellStyle name="Percent 12" xfId="1377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9"/>
    <cellStyle name="SAPDataCell" xfId="1381"/>
    <cellStyle name="SAPDataRemoved" xfId="1400"/>
    <cellStyle name="SAPDataTotalCell" xfId="1382"/>
    <cellStyle name="SAPDimensionCell" xfId="1380"/>
    <cellStyle name="SAPEditableDataCell" xfId="1384"/>
    <cellStyle name="SAPEditableDataTotalCell" xfId="1387"/>
    <cellStyle name="SAPEmphasized" xfId="1410"/>
    <cellStyle name="SAPEmphasizedEditableDataCell" xfId="1412"/>
    <cellStyle name="SAPEmphasizedEditableDataTotalCell" xfId="1413"/>
    <cellStyle name="SAPEmphasizedLockedDataCell" xfId="1416"/>
    <cellStyle name="SAPEmphasizedLockedDataTotalCell" xfId="1417"/>
    <cellStyle name="SAPEmphasizedReadonlyDataCell" xfId="1414"/>
    <cellStyle name="SAPEmphasizedReadonlyDataTotalCell" xfId="1415"/>
    <cellStyle name="SAPEmphasizedTotal" xfId="1411"/>
    <cellStyle name="SAPError" xfId="1401"/>
    <cellStyle name="SAPExceptionLevel1" xfId="1390"/>
    <cellStyle name="SAPExceptionLevel2" xfId="1391"/>
    <cellStyle name="SAPExceptionLevel3" xfId="1392"/>
    <cellStyle name="SAPExceptionLevel4" xfId="1393"/>
    <cellStyle name="SAPExceptionLevel5" xfId="1394"/>
    <cellStyle name="SAPExceptionLevel6" xfId="1395"/>
    <cellStyle name="SAPExceptionLevel7" xfId="1396"/>
    <cellStyle name="SAPExceptionLevel8" xfId="1397"/>
    <cellStyle name="SAPExceptionLevel9" xfId="1398"/>
    <cellStyle name="SAPFormula" xfId="1418"/>
    <cellStyle name="SAPGroupingFillCell" xfId="1383"/>
    <cellStyle name="SAPHierarchyCell0" xfId="1405"/>
    <cellStyle name="SAPHierarchyCell1" xfId="1406"/>
    <cellStyle name="SAPHierarchyCell2" xfId="1407"/>
    <cellStyle name="SAPHierarchyCell3" xfId="1408"/>
    <cellStyle name="SAPHierarchyCell4" xfId="1409"/>
    <cellStyle name="SAPLockedDataCell" xfId="1386"/>
    <cellStyle name="SAPLockedDataTotalCell" xfId="1389"/>
    <cellStyle name="SAPMemberCell" xfId="1403"/>
    <cellStyle name="SAPMemberTotalCell" xfId="1404"/>
    <cellStyle name="SAPMessageText" xfId="1402"/>
    <cellStyle name="SAPReadonlyDataCell" xfId="1385"/>
    <cellStyle name="SAPReadonlyDataTotalCell" xfId="1388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0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</sheetNames>
    <sheetDataSet>
      <sheetData sheetId="0"/>
      <sheetData sheetId="1">
        <row r="36">
          <cell r="B36">
            <v>46951000.799999997</v>
          </cell>
        </row>
        <row r="37">
          <cell r="B37">
            <v>63821212.819999993</v>
          </cell>
        </row>
        <row r="40">
          <cell r="B40">
            <v>281553948.53999949</v>
          </cell>
        </row>
      </sheetData>
      <sheetData sheetId="2">
        <row r="273">
          <cell r="G273">
            <v>46951000.799999997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zoomScale="98" zoomScaleNormal="98" workbookViewId="0">
      <selection activeCell="C12" sqref="C12"/>
    </sheetView>
  </sheetViews>
  <sheetFormatPr defaultRowHeight="13.2"/>
  <cols>
    <col min="2" max="2" width="43" bestFit="1" customWidth="1"/>
    <col min="3" max="3" width="16.5546875" customWidth="1"/>
    <col min="4" max="4" width="12.33203125" bestFit="1" customWidth="1"/>
    <col min="5" max="7" width="12.5546875" bestFit="1" customWidth="1"/>
  </cols>
  <sheetData>
    <row r="1" spans="1:4">
      <c r="A1" s="1"/>
      <c r="B1" s="24"/>
      <c r="C1" s="3"/>
    </row>
    <row r="2" spans="1:4" ht="13.8" thickBot="1">
      <c r="A2" s="2"/>
      <c r="B2" s="2"/>
      <c r="C2" s="3"/>
    </row>
    <row r="3" spans="1:4" ht="14.4" thickTop="1" thickBot="1">
      <c r="A3" s="4"/>
      <c r="B3" s="20" t="s">
        <v>18</v>
      </c>
      <c r="C3" s="5" t="s">
        <v>170</v>
      </c>
    </row>
    <row r="4" spans="1:4" ht="13.8" thickTop="1">
      <c r="A4" s="133" t="s">
        <v>17</v>
      </c>
      <c r="B4" s="133"/>
      <c r="C4" s="133"/>
    </row>
    <row r="5" spans="1:4">
      <c r="A5" s="134" t="s">
        <v>0</v>
      </c>
      <c r="B5" s="134"/>
      <c r="C5" s="134"/>
      <c r="D5" s="4"/>
    </row>
    <row r="6" spans="1:4">
      <c r="A6" s="134" t="s">
        <v>169</v>
      </c>
      <c r="B6" s="134"/>
      <c r="C6" s="134"/>
      <c r="D6" s="6"/>
    </row>
    <row r="7" spans="1:4">
      <c r="A7" s="133" t="s">
        <v>83</v>
      </c>
      <c r="B7" s="133"/>
      <c r="C7" s="133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25">
        <f>+CBR_Electric!C73</f>
        <v>381269820.87759453</v>
      </c>
    </row>
    <row r="13" spans="1:4">
      <c r="A13" s="15">
        <f>A12+1</f>
        <v>2</v>
      </c>
      <c r="B13" s="17"/>
      <c r="C13" s="21"/>
    </row>
    <row r="14" spans="1:4">
      <c r="A14" s="15">
        <f t="shared" ref="A14:A19" si="0">A13+1</f>
        <v>3</v>
      </c>
      <c r="B14" s="18" t="s">
        <v>6</v>
      </c>
      <c r="C14" s="27">
        <f>+CBR_Electric!C77</f>
        <v>80369500.873694852</v>
      </c>
      <c r="D14" s="22"/>
    </row>
    <row r="15" spans="1:4">
      <c r="A15" s="15">
        <f t="shared" si="0"/>
        <v>4</v>
      </c>
      <c r="B15" s="17" t="s">
        <v>7</v>
      </c>
      <c r="C15" s="28">
        <f>+C14</f>
        <v>80369500.873694852</v>
      </c>
    </row>
    <row r="16" spans="1:4">
      <c r="A16" s="15">
        <f>A15+1</f>
        <v>5</v>
      </c>
      <c r="B16" s="17"/>
      <c r="C16" s="21"/>
    </row>
    <row r="17" spans="1:5">
      <c r="A17" s="15">
        <f t="shared" si="0"/>
        <v>6</v>
      </c>
      <c r="B17" s="2" t="s">
        <v>103</v>
      </c>
      <c r="C17" s="29">
        <f>+CBR_Electric!D77</f>
        <v>2969130.4660300007</v>
      </c>
    </row>
    <row r="18" spans="1:5">
      <c r="A18" s="15">
        <f t="shared" si="0"/>
        <v>7</v>
      </c>
      <c r="B18" s="2" t="s">
        <v>47</v>
      </c>
      <c r="C18" s="29">
        <v>0</v>
      </c>
    </row>
    <row r="19" spans="1:5">
      <c r="A19" s="15">
        <f t="shared" si="0"/>
        <v>8</v>
      </c>
      <c r="B19" s="2" t="s">
        <v>10</v>
      </c>
      <c r="C19" s="27">
        <v>0</v>
      </c>
    </row>
    <row r="20" spans="1:5">
      <c r="A20" s="15">
        <f>A19+1</f>
        <v>9</v>
      </c>
      <c r="B20" s="2" t="s">
        <v>11</v>
      </c>
      <c r="C20" s="28">
        <f>SUM(C15:C19)</f>
        <v>83338631.339724854</v>
      </c>
      <c r="D20" s="35">
        <f>+CBR_Electric!E77-C20</f>
        <v>0</v>
      </c>
      <c r="E20" s="36" t="s">
        <v>104</v>
      </c>
    </row>
    <row r="21" spans="1:5">
      <c r="A21" s="15">
        <f>A20+1</f>
        <v>10</v>
      </c>
      <c r="B21" s="2"/>
      <c r="C21" s="21"/>
    </row>
    <row r="22" spans="1:5">
      <c r="A22" s="15">
        <f>A21+1</f>
        <v>11</v>
      </c>
      <c r="B22" s="2" t="s">
        <v>12</v>
      </c>
      <c r="C22" s="21"/>
    </row>
    <row r="23" spans="1:5">
      <c r="A23" s="15">
        <f>A22+1</f>
        <v>12</v>
      </c>
      <c r="B23" s="17" t="s">
        <v>7</v>
      </c>
      <c r="C23" s="25">
        <f>'[2]Unallocated Detail (CBR)'!$G$273</f>
        <v>46951000.799999997</v>
      </c>
    </row>
    <row r="24" spans="1:5">
      <c r="A24" s="15">
        <f>A23+1</f>
        <v>13</v>
      </c>
      <c r="B24" s="2" t="s">
        <v>8</v>
      </c>
      <c r="C24" s="26">
        <f>'BW-410-411 Electric'!Q4</f>
        <v>243099351.47</v>
      </c>
    </row>
    <row r="25" spans="1:5">
      <c r="A25" s="15">
        <f t="shared" ref="A25:A31" si="1">A24+1</f>
        <v>14</v>
      </c>
      <c r="B25" s="2" t="s">
        <v>9</v>
      </c>
      <c r="C25" s="26">
        <f>'BW-410-411 Electric'!Q5</f>
        <v>-179278138.65000001</v>
      </c>
    </row>
    <row r="26" spans="1:5">
      <c r="A26" s="15">
        <f t="shared" si="1"/>
        <v>15</v>
      </c>
      <c r="B26" s="2" t="s">
        <v>10</v>
      </c>
      <c r="C26" s="23">
        <v>0</v>
      </c>
    </row>
    <row r="27" spans="1:5">
      <c r="A27" s="15">
        <f t="shared" si="1"/>
        <v>16</v>
      </c>
      <c r="B27" s="17" t="s">
        <v>13</v>
      </c>
      <c r="C27" s="47">
        <f>SUM(C23:C26)</f>
        <v>110772213.61999997</v>
      </c>
      <c r="E27" s="19"/>
    </row>
    <row r="28" spans="1:5">
      <c r="A28" s="15">
        <f t="shared" si="1"/>
        <v>17</v>
      </c>
      <c r="B28" s="2"/>
      <c r="C28" s="21"/>
    </row>
    <row r="29" spans="1:5">
      <c r="A29" s="15">
        <f t="shared" si="1"/>
        <v>18</v>
      </c>
      <c r="B29" s="17" t="s">
        <v>14</v>
      </c>
      <c r="C29" s="30">
        <f>C15-C23</f>
        <v>33418500.073694855</v>
      </c>
    </row>
    <row r="30" spans="1:5">
      <c r="A30" s="15">
        <f t="shared" si="1"/>
        <v>19</v>
      </c>
      <c r="B30" s="17" t="s">
        <v>15</v>
      </c>
      <c r="C30" s="31">
        <f>C17+C18+C19-C24-C25-C26</f>
        <v>-60852082.353969991</v>
      </c>
    </row>
    <row r="31" spans="1:5" ht="13.8" thickBot="1">
      <c r="A31" s="15">
        <f t="shared" si="1"/>
        <v>20</v>
      </c>
      <c r="B31" s="17" t="s">
        <v>16</v>
      </c>
      <c r="C31" s="32">
        <f>-SUM(C29:C30)</f>
        <v>27433582.280275136</v>
      </c>
    </row>
    <row r="32" spans="1:5" ht="13.8" thickTop="1"/>
  </sheetData>
  <mergeCells count="4">
    <mergeCell ref="A4:C4"/>
    <mergeCell ref="A6:C6"/>
    <mergeCell ref="A7:C7"/>
    <mergeCell ref="A5:C5"/>
  </mergeCells>
  <phoneticPr fontId="11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opLeftCell="A73" workbookViewId="0">
      <selection activeCell="B10" sqref="B10:B70"/>
    </sheetView>
  </sheetViews>
  <sheetFormatPr defaultColWidth="8.88671875" defaultRowHeight="14.4"/>
  <cols>
    <col min="1" max="1" width="8.88671875" style="37" customWidth="1"/>
    <col min="2" max="2" width="41.109375" style="37" bestFit="1" customWidth="1"/>
    <col min="3" max="3" width="20.109375" style="37" bestFit="1" customWidth="1"/>
    <col min="4" max="4" width="31.88671875" style="37" bestFit="1" customWidth="1"/>
    <col min="5" max="5" width="15.109375" style="37" bestFit="1" customWidth="1"/>
    <col min="6" max="6" width="14.5546875" style="37" bestFit="1" customWidth="1"/>
    <col min="7" max="7" width="8.88671875" style="39"/>
    <col min="8" max="8" width="57.33203125" style="39" customWidth="1"/>
    <col min="9" max="11" width="16" style="39" bestFit="1" customWidth="1"/>
    <col min="12" max="16384" width="8.88671875" style="39"/>
  </cols>
  <sheetData>
    <row r="1" spans="1:14">
      <c r="B1" s="38" t="s">
        <v>23</v>
      </c>
    </row>
    <row r="2" spans="1:14">
      <c r="B2" s="38" t="s">
        <v>168</v>
      </c>
    </row>
    <row r="3" spans="1:14">
      <c r="B3" s="40"/>
    </row>
    <row r="4" spans="1:14">
      <c r="B4" s="41" t="s">
        <v>24</v>
      </c>
      <c r="C4" s="33">
        <f>'[2]Allocated (CBR)'!$B$40</f>
        <v>281553948.53999949</v>
      </c>
      <c r="D4" s="42"/>
    </row>
    <row r="5" spans="1:14">
      <c r="B5" s="41" t="s">
        <v>50</v>
      </c>
      <c r="C5" s="34">
        <f>SUM('[2]Allocated (CBR)'!$B$36:$B$37)</f>
        <v>110772213.61999999</v>
      </c>
      <c r="D5" s="42"/>
    </row>
    <row r="6" spans="1:14">
      <c r="B6" s="43" t="s">
        <v>25</v>
      </c>
      <c r="C6" s="44">
        <f>SUM(C4:C5)</f>
        <v>392326162.15999949</v>
      </c>
      <c r="D6" s="42"/>
    </row>
    <row r="7" spans="1:14">
      <c r="C7" s="40"/>
    </row>
    <row r="8" spans="1:14" ht="43.2">
      <c r="A8" s="48" t="s">
        <v>51</v>
      </c>
      <c r="B8" s="48" t="s">
        <v>84</v>
      </c>
      <c r="C8" s="48" t="s">
        <v>26</v>
      </c>
      <c r="D8" s="49" t="s">
        <v>93</v>
      </c>
      <c r="E8" s="135">
        <v>0.21</v>
      </c>
      <c r="F8" s="48" t="s">
        <v>94</v>
      </c>
      <c r="G8" s="50"/>
      <c r="H8" s="50"/>
      <c r="I8" s="50"/>
      <c r="J8" s="50"/>
      <c r="K8" s="50"/>
      <c r="L8" s="50"/>
      <c r="M8" s="50"/>
      <c r="N8" s="50"/>
    </row>
    <row r="9" spans="1:14">
      <c r="A9" s="51" t="s">
        <v>53</v>
      </c>
      <c r="B9" s="52" t="s">
        <v>20</v>
      </c>
      <c r="C9" s="91">
        <v>9827141.2400000002</v>
      </c>
      <c r="D9" s="91">
        <f t="shared" ref="D9:D62" si="0">-E9</f>
        <v>-2063699.6603999999</v>
      </c>
      <c r="E9" s="95">
        <f>C9*$E$8</f>
        <v>2063699.6603999999</v>
      </c>
      <c r="F9" s="53">
        <f t="shared" ref="F9:F49" si="1">D9+E9</f>
        <v>0</v>
      </c>
      <c r="G9" s="50"/>
      <c r="H9" s="50"/>
      <c r="I9" s="50"/>
      <c r="J9" s="50"/>
      <c r="K9" s="94"/>
      <c r="L9" s="50"/>
      <c r="M9" s="50"/>
      <c r="N9" s="50"/>
    </row>
    <row r="10" spans="1:14">
      <c r="A10" s="51" t="s">
        <v>54</v>
      </c>
      <c r="B10" s="52" t="s">
        <v>19</v>
      </c>
      <c r="C10" s="91">
        <v>269311.93</v>
      </c>
      <c r="D10" s="91">
        <f t="shared" si="0"/>
        <v>-56555.505299999997</v>
      </c>
      <c r="E10" s="95">
        <f t="shared" ref="E10:E69" si="2">C10*$E$8</f>
        <v>56555.505299999997</v>
      </c>
      <c r="F10" s="53">
        <f t="shared" si="1"/>
        <v>0</v>
      </c>
      <c r="G10" s="50"/>
      <c r="H10" s="50"/>
      <c r="I10" s="50"/>
      <c r="J10" s="50"/>
      <c r="K10" s="94"/>
      <c r="L10" s="50"/>
      <c r="M10" s="50"/>
      <c r="N10" s="50"/>
    </row>
    <row r="11" spans="1:14">
      <c r="A11" s="51" t="s">
        <v>55</v>
      </c>
      <c r="B11" s="52" t="s">
        <v>21</v>
      </c>
      <c r="C11" s="91">
        <v>878246.38</v>
      </c>
      <c r="D11" s="91">
        <f t="shared" si="0"/>
        <v>-184431.73979999998</v>
      </c>
      <c r="E11" s="95">
        <f t="shared" si="2"/>
        <v>184431.73979999998</v>
      </c>
      <c r="F11" s="53">
        <f t="shared" si="1"/>
        <v>0</v>
      </c>
      <c r="G11" s="50"/>
      <c r="H11" s="50"/>
      <c r="I11" s="50"/>
      <c r="J11" s="50"/>
      <c r="K11" s="94"/>
      <c r="L11" s="50"/>
      <c r="M11" s="50"/>
      <c r="N11" s="50"/>
    </row>
    <row r="12" spans="1:14">
      <c r="A12" s="51" t="s">
        <v>56</v>
      </c>
      <c r="B12" s="52" t="s">
        <v>29</v>
      </c>
      <c r="C12" s="91">
        <v>-224.4</v>
      </c>
      <c r="D12" s="91">
        <f t="shared" si="0"/>
        <v>47.124000000000002</v>
      </c>
      <c r="E12" s="95">
        <f t="shared" si="2"/>
        <v>-47.124000000000002</v>
      </c>
      <c r="F12" s="53">
        <f t="shared" si="1"/>
        <v>0</v>
      </c>
      <c r="G12" s="50"/>
      <c r="H12" s="50"/>
      <c r="I12" s="50"/>
      <c r="J12" s="50"/>
      <c r="K12" s="94"/>
      <c r="L12" s="50"/>
      <c r="M12" s="50"/>
      <c r="N12" s="50"/>
    </row>
    <row r="13" spans="1:14">
      <c r="A13" s="51" t="s">
        <v>57</v>
      </c>
      <c r="B13" s="52" t="s">
        <v>190</v>
      </c>
      <c r="C13" s="91">
        <v>11776485.130000001</v>
      </c>
      <c r="D13" s="91">
        <f t="shared" si="0"/>
        <v>-2473061.8773000003</v>
      </c>
      <c r="E13" s="95">
        <f t="shared" si="2"/>
        <v>2473061.8773000003</v>
      </c>
      <c r="F13" s="53">
        <f t="shared" si="1"/>
        <v>0</v>
      </c>
      <c r="G13" s="50"/>
      <c r="H13" s="50"/>
      <c r="I13" s="50"/>
      <c r="J13" s="50"/>
      <c r="K13" s="94"/>
      <c r="L13" s="50"/>
      <c r="M13" s="50"/>
      <c r="N13" s="50"/>
    </row>
    <row r="14" spans="1:14">
      <c r="A14" s="51" t="s">
        <v>57</v>
      </c>
      <c r="B14" s="52" t="s">
        <v>81</v>
      </c>
      <c r="C14" s="91">
        <v>9302743.3599999994</v>
      </c>
      <c r="D14" s="91">
        <f t="shared" si="0"/>
        <v>-1953576.1055999999</v>
      </c>
      <c r="E14" s="95">
        <f t="shared" si="2"/>
        <v>1953576.1055999999</v>
      </c>
      <c r="F14" s="53">
        <f t="shared" si="1"/>
        <v>0</v>
      </c>
      <c r="G14" s="50"/>
      <c r="H14" s="50"/>
      <c r="I14" s="50"/>
      <c r="J14" s="50"/>
      <c r="K14" s="94"/>
      <c r="L14" s="50"/>
      <c r="M14" s="50"/>
      <c r="N14" s="50"/>
    </row>
    <row r="15" spans="1:14">
      <c r="A15" s="51" t="s">
        <v>57</v>
      </c>
      <c r="B15" s="52" t="s">
        <v>82</v>
      </c>
      <c r="C15" s="91">
        <v>3505401.93</v>
      </c>
      <c r="D15" s="91">
        <f t="shared" si="0"/>
        <v>-736134.40529999998</v>
      </c>
      <c r="E15" s="95">
        <f t="shared" si="2"/>
        <v>736134.40529999998</v>
      </c>
      <c r="F15" s="53">
        <f t="shared" si="1"/>
        <v>0</v>
      </c>
      <c r="G15" s="50"/>
      <c r="H15" s="50"/>
      <c r="I15" s="50"/>
      <c r="J15" s="50"/>
      <c r="K15" s="94"/>
      <c r="L15" s="50"/>
      <c r="M15" s="50"/>
      <c r="N15" s="50"/>
    </row>
    <row r="16" spans="1:14">
      <c r="A16" s="51" t="s">
        <v>57</v>
      </c>
      <c r="B16" s="52" t="s">
        <v>191</v>
      </c>
      <c r="C16" s="91">
        <v>-11182143.83</v>
      </c>
      <c r="D16" s="91">
        <f t="shared" si="0"/>
        <v>2348250.2042999999</v>
      </c>
      <c r="E16" s="95">
        <f t="shared" si="2"/>
        <v>-2348250.2042999999</v>
      </c>
      <c r="F16" s="53">
        <f t="shared" si="1"/>
        <v>0</v>
      </c>
      <c r="G16" s="54"/>
      <c r="H16" s="54"/>
      <c r="I16" s="54"/>
      <c r="J16" s="50"/>
      <c r="K16" s="94"/>
      <c r="L16" s="50"/>
      <c r="M16" s="50"/>
      <c r="N16" s="50"/>
    </row>
    <row r="17" spans="1:14">
      <c r="A17" s="51" t="s">
        <v>58</v>
      </c>
      <c r="B17" s="52" t="s">
        <v>42</v>
      </c>
      <c r="C17" s="91">
        <v>348850.16</v>
      </c>
      <c r="D17" s="91">
        <f t="shared" si="0"/>
        <v>-73258.533599999995</v>
      </c>
      <c r="E17" s="95">
        <f t="shared" si="2"/>
        <v>73258.533599999995</v>
      </c>
      <c r="F17" s="53">
        <f t="shared" si="1"/>
        <v>0</v>
      </c>
      <c r="G17" s="54"/>
      <c r="H17" s="54"/>
      <c r="I17" s="54"/>
      <c r="J17" s="50"/>
      <c r="K17" s="94"/>
      <c r="L17" s="50"/>
      <c r="M17" s="50"/>
      <c r="N17" s="50"/>
    </row>
    <row r="18" spans="1:14">
      <c r="A18" s="51" t="s">
        <v>59</v>
      </c>
      <c r="B18" s="52" t="s">
        <v>30</v>
      </c>
      <c r="C18" s="91">
        <v>0</v>
      </c>
      <c r="D18" s="91">
        <f t="shared" si="0"/>
        <v>0</v>
      </c>
      <c r="E18" s="95">
        <f t="shared" si="2"/>
        <v>0</v>
      </c>
      <c r="F18" s="53">
        <f t="shared" si="1"/>
        <v>0</v>
      </c>
      <c r="G18" s="50"/>
      <c r="H18" s="50"/>
      <c r="I18" s="50"/>
      <c r="J18" s="50"/>
      <c r="K18" s="94"/>
      <c r="L18" s="50"/>
      <c r="M18" s="50"/>
      <c r="N18" s="50"/>
    </row>
    <row r="19" spans="1:14">
      <c r="A19" s="51" t="s">
        <v>60</v>
      </c>
      <c r="B19" s="52" t="s">
        <v>43</v>
      </c>
      <c r="C19" s="91">
        <v>2453956.6800000002</v>
      </c>
      <c r="D19" s="91">
        <f t="shared" si="0"/>
        <v>-515330.90280000004</v>
      </c>
      <c r="E19" s="95">
        <f t="shared" si="2"/>
        <v>515330.90280000004</v>
      </c>
      <c r="F19" s="53">
        <f t="shared" si="1"/>
        <v>0</v>
      </c>
      <c r="G19" s="50"/>
      <c r="H19" s="50"/>
      <c r="I19" s="50"/>
      <c r="J19" s="50"/>
      <c r="K19" s="94"/>
      <c r="L19" s="50"/>
      <c r="M19" s="50"/>
      <c r="N19" s="50"/>
    </row>
    <row r="20" spans="1:14">
      <c r="A20" s="51" t="s">
        <v>60</v>
      </c>
      <c r="B20" s="52" t="s">
        <v>31</v>
      </c>
      <c r="C20" s="91">
        <v>-4734510</v>
      </c>
      <c r="D20" s="91">
        <f t="shared" si="0"/>
        <v>994247.1</v>
      </c>
      <c r="E20" s="95">
        <f t="shared" si="2"/>
        <v>-994247.1</v>
      </c>
      <c r="F20" s="53">
        <f t="shared" si="1"/>
        <v>0</v>
      </c>
      <c r="G20" s="50"/>
      <c r="H20" s="50"/>
      <c r="I20" s="50"/>
      <c r="J20" s="50"/>
      <c r="K20" s="94"/>
      <c r="L20" s="50"/>
      <c r="M20" s="50"/>
      <c r="N20" s="50"/>
    </row>
    <row r="21" spans="1:14">
      <c r="A21" s="51" t="s">
        <v>61</v>
      </c>
      <c r="B21" s="52" t="s">
        <v>32</v>
      </c>
      <c r="C21" s="91">
        <v>230.86</v>
      </c>
      <c r="D21" s="91">
        <f t="shared" si="0"/>
        <v>-48.480600000000003</v>
      </c>
      <c r="E21" s="95">
        <f t="shared" si="2"/>
        <v>48.480600000000003</v>
      </c>
      <c r="F21" s="53">
        <f t="shared" si="1"/>
        <v>0</v>
      </c>
      <c r="G21" s="50"/>
      <c r="H21" s="50"/>
      <c r="I21" s="50"/>
      <c r="J21" s="50"/>
      <c r="K21" s="94"/>
      <c r="L21" s="50"/>
      <c r="M21" s="50"/>
      <c r="N21" s="50"/>
    </row>
    <row r="22" spans="1:14">
      <c r="A22" s="51" t="s">
        <v>62</v>
      </c>
      <c r="B22" s="52" t="s">
        <v>33</v>
      </c>
      <c r="C22" s="91">
        <v>-855144</v>
      </c>
      <c r="D22" s="91">
        <f t="shared" si="0"/>
        <v>179580.24</v>
      </c>
      <c r="E22" s="95">
        <f t="shared" si="2"/>
        <v>-179580.24</v>
      </c>
      <c r="F22" s="53">
        <f t="shared" si="1"/>
        <v>0</v>
      </c>
      <c r="G22" s="50"/>
      <c r="H22" s="50"/>
      <c r="I22" s="50"/>
      <c r="J22" s="50"/>
      <c r="K22" s="94"/>
      <c r="L22" s="50"/>
      <c r="M22" s="50"/>
      <c r="N22" s="50"/>
    </row>
    <row r="23" spans="1:14">
      <c r="A23" s="51" t="s">
        <v>63</v>
      </c>
      <c r="B23" s="52" t="s">
        <v>34</v>
      </c>
      <c r="C23" s="91">
        <v>0</v>
      </c>
      <c r="D23" s="91">
        <f t="shared" si="0"/>
        <v>0</v>
      </c>
      <c r="E23" s="95">
        <f t="shared" si="2"/>
        <v>0</v>
      </c>
      <c r="F23" s="53">
        <f t="shared" si="1"/>
        <v>0</v>
      </c>
      <c r="G23" s="50"/>
      <c r="H23" s="50"/>
      <c r="I23" s="50"/>
      <c r="J23" s="50"/>
      <c r="K23" s="94"/>
      <c r="L23" s="50"/>
      <c r="M23" s="50"/>
      <c r="N23" s="50"/>
    </row>
    <row r="24" spans="1:14">
      <c r="A24" s="51" t="s">
        <v>64</v>
      </c>
      <c r="B24" s="52" t="s">
        <v>44</v>
      </c>
      <c r="C24" s="91">
        <v>2780962.62</v>
      </c>
      <c r="D24" s="91">
        <f t="shared" si="0"/>
        <v>-584002.15020000003</v>
      </c>
      <c r="E24" s="95">
        <f t="shared" si="2"/>
        <v>584002.15020000003</v>
      </c>
      <c r="F24" s="53">
        <f t="shared" si="1"/>
        <v>0</v>
      </c>
      <c r="G24" s="50"/>
      <c r="H24" s="50"/>
      <c r="I24" s="50"/>
      <c r="J24" s="50"/>
      <c r="K24" s="94"/>
      <c r="L24" s="50"/>
      <c r="M24" s="50"/>
      <c r="N24" s="50"/>
    </row>
    <row r="25" spans="1:14">
      <c r="A25" s="51" t="s">
        <v>65</v>
      </c>
      <c r="B25" s="52" t="s">
        <v>127</v>
      </c>
      <c r="C25" s="91">
        <v>-354907.84</v>
      </c>
      <c r="D25" s="91">
        <f t="shared" si="0"/>
        <v>74530.646399999998</v>
      </c>
      <c r="E25" s="95">
        <f t="shared" si="2"/>
        <v>-74530.646399999998</v>
      </c>
      <c r="F25" s="53">
        <f t="shared" si="1"/>
        <v>0</v>
      </c>
      <c r="G25" s="50"/>
      <c r="H25" s="50"/>
      <c r="I25" s="50"/>
      <c r="J25" s="50"/>
      <c r="K25" s="94"/>
      <c r="L25" s="50"/>
      <c r="M25" s="50"/>
      <c r="N25" s="50"/>
    </row>
    <row r="26" spans="1:14">
      <c r="A26" s="51" t="s">
        <v>76</v>
      </c>
      <c r="B26" s="52" t="s">
        <v>85</v>
      </c>
      <c r="C26" s="91">
        <v>0</v>
      </c>
      <c r="D26" s="91">
        <f t="shared" si="0"/>
        <v>0</v>
      </c>
      <c r="E26" s="95">
        <f t="shared" si="2"/>
        <v>0</v>
      </c>
      <c r="F26" s="53">
        <f t="shared" si="1"/>
        <v>0</v>
      </c>
      <c r="G26" s="50"/>
      <c r="H26" s="50"/>
      <c r="I26" s="50"/>
      <c r="J26" s="50"/>
      <c r="K26" s="94"/>
      <c r="L26" s="50"/>
      <c r="M26" s="50"/>
      <c r="N26" s="50"/>
    </row>
    <row r="27" spans="1:14">
      <c r="A27" s="51" t="s">
        <v>66</v>
      </c>
      <c r="B27" s="52" t="s">
        <v>128</v>
      </c>
      <c r="C27" s="91">
        <v>-989250</v>
      </c>
      <c r="D27" s="91">
        <f t="shared" si="0"/>
        <v>207742.5</v>
      </c>
      <c r="E27" s="95">
        <f t="shared" si="2"/>
        <v>-207742.5</v>
      </c>
      <c r="F27" s="53">
        <f t="shared" si="1"/>
        <v>0</v>
      </c>
      <c r="G27" s="50"/>
      <c r="H27" s="50"/>
      <c r="I27" s="50"/>
      <c r="J27" s="50"/>
      <c r="K27" s="94"/>
      <c r="L27" s="50"/>
      <c r="M27" s="50"/>
      <c r="N27" s="50"/>
    </row>
    <row r="28" spans="1:14">
      <c r="A28" s="51" t="s">
        <v>67</v>
      </c>
      <c r="B28" s="52" t="s">
        <v>129</v>
      </c>
      <c r="C28" s="91">
        <v>110814.88</v>
      </c>
      <c r="D28" s="91">
        <f t="shared" si="0"/>
        <v>-23271.124800000001</v>
      </c>
      <c r="E28" s="95">
        <f t="shared" si="2"/>
        <v>23271.124800000001</v>
      </c>
      <c r="F28" s="53">
        <f t="shared" si="1"/>
        <v>0</v>
      </c>
      <c r="G28" s="50"/>
      <c r="H28" s="50"/>
      <c r="I28" s="50"/>
      <c r="J28" s="50"/>
      <c r="K28" s="94"/>
      <c r="L28" s="50"/>
      <c r="M28" s="50"/>
      <c r="N28" s="50"/>
    </row>
    <row r="29" spans="1:14">
      <c r="A29" s="51" t="s">
        <v>68</v>
      </c>
      <c r="B29" s="52" t="s">
        <v>35</v>
      </c>
      <c r="C29" s="91">
        <v>687420</v>
      </c>
      <c r="D29" s="91">
        <f t="shared" si="0"/>
        <v>-144358.19999999998</v>
      </c>
      <c r="E29" s="95">
        <f t="shared" si="2"/>
        <v>144358.19999999998</v>
      </c>
      <c r="F29" s="53">
        <f t="shared" si="1"/>
        <v>0</v>
      </c>
      <c r="G29" s="50"/>
      <c r="H29" s="50"/>
      <c r="I29" s="50"/>
      <c r="J29" s="50"/>
      <c r="K29" s="94"/>
      <c r="L29" s="50"/>
      <c r="M29" s="50"/>
      <c r="N29" s="50"/>
    </row>
    <row r="30" spans="1:14">
      <c r="A30" s="51" t="s">
        <v>77</v>
      </c>
      <c r="B30" s="52" t="s">
        <v>86</v>
      </c>
      <c r="C30" s="91">
        <v>0</v>
      </c>
      <c r="D30" s="91">
        <f t="shared" si="0"/>
        <v>0</v>
      </c>
      <c r="E30" s="95">
        <f t="shared" si="2"/>
        <v>0</v>
      </c>
      <c r="F30" s="53">
        <f t="shared" si="1"/>
        <v>0</v>
      </c>
      <c r="G30" s="50"/>
      <c r="H30" s="50"/>
      <c r="I30" s="50"/>
      <c r="J30" s="50"/>
      <c r="K30" s="94"/>
      <c r="L30" s="50"/>
      <c r="M30" s="50"/>
      <c r="N30" s="50"/>
    </row>
    <row r="31" spans="1:14">
      <c r="A31" s="51" t="s">
        <v>69</v>
      </c>
      <c r="B31" s="52" t="s">
        <v>130</v>
      </c>
      <c r="C31" s="91">
        <v>15099398.02</v>
      </c>
      <c r="D31" s="91">
        <f t="shared" si="0"/>
        <v>-3170873.5841999999</v>
      </c>
      <c r="E31" s="95">
        <f t="shared" si="2"/>
        <v>3170873.5841999999</v>
      </c>
      <c r="F31" s="53">
        <f t="shared" si="1"/>
        <v>0</v>
      </c>
      <c r="G31" s="50"/>
      <c r="H31" s="50"/>
      <c r="I31" s="50"/>
      <c r="J31" s="50"/>
      <c r="K31" s="94"/>
      <c r="L31" s="50"/>
      <c r="M31" s="50"/>
      <c r="N31" s="50"/>
    </row>
    <row r="32" spans="1:14">
      <c r="A32" s="51" t="s">
        <v>70</v>
      </c>
      <c r="B32" s="52" t="s">
        <v>36</v>
      </c>
      <c r="C32" s="91">
        <v>-884723.52</v>
      </c>
      <c r="D32" s="91">
        <f t="shared" si="0"/>
        <v>185791.93919999999</v>
      </c>
      <c r="E32" s="95">
        <f t="shared" si="2"/>
        <v>-185791.93919999999</v>
      </c>
      <c r="F32" s="53">
        <f t="shared" si="1"/>
        <v>0</v>
      </c>
      <c r="G32" s="54"/>
      <c r="H32" s="54"/>
      <c r="I32" s="50"/>
      <c r="J32" s="50"/>
      <c r="K32" s="94"/>
      <c r="L32" s="50"/>
      <c r="M32" s="50"/>
      <c r="N32" s="50"/>
    </row>
    <row r="33" spans="1:14">
      <c r="A33" s="51" t="s">
        <v>71</v>
      </c>
      <c r="B33" s="52" t="s">
        <v>45</v>
      </c>
      <c r="C33" s="91">
        <v>0</v>
      </c>
      <c r="D33" s="91">
        <f t="shared" si="0"/>
        <v>0</v>
      </c>
      <c r="E33" s="95">
        <f t="shared" si="2"/>
        <v>0</v>
      </c>
      <c r="F33" s="53">
        <f t="shared" si="1"/>
        <v>0</v>
      </c>
      <c r="G33" s="54"/>
      <c r="H33" s="54"/>
      <c r="I33" s="50"/>
      <c r="J33" s="50"/>
      <c r="K33" s="94"/>
      <c r="L33" s="50"/>
      <c r="M33" s="50"/>
      <c r="N33" s="50"/>
    </row>
    <row r="34" spans="1:14">
      <c r="A34" s="51" t="s">
        <v>72</v>
      </c>
      <c r="B34" s="52" t="s">
        <v>22</v>
      </c>
      <c r="C34" s="91">
        <v>6395132.2199999997</v>
      </c>
      <c r="D34" s="91">
        <f t="shared" si="0"/>
        <v>-1342977.7662</v>
      </c>
      <c r="E34" s="95">
        <f t="shared" si="2"/>
        <v>1342977.7662</v>
      </c>
      <c r="F34" s="53">
        <f t="shared" si="1"/>
        <v>0</v>
      </c>
      <c r="G34" s="50"/>
      <c r="H34" s="50"/>
      <c r="I34" s="50"/>
      <c r="J34" s="50"/>
      <c r="K34" s="94"/>
      <c r="L34" s="50"/>
      <c r="M34" s="50"/>
      <c r="N34" s="50"/>
    </row>
    <row r="35" spans="1:14">
      <c r="A35" s="51" t="s">
        <v>73</v>
      </c>
      <c r="B35" s="52" t="s">
        <v>37</v>
      </c>
      <c r="C35" s="91">
        <v>0</v>
      </c>
      <c r="D35" s="91">
        <f t="shared" si="0"/>
        <v>0</v>
      </c>
      <c r="E35" s="95">
        <f t="shared" si="2"/>
        <v>0</v>
      </c>
      <c r="F35" s="53">
        <f t="shared" si="1"/>
        <v>0</v>
      </c>
      <c r="G35" s="54"/>
      <c r="H35" s="54"/>
      <c r="I35" s="50"/>
      <c r="J35" s="50"/>
      <c r="K35" s="94"/>
      <c r="L35" s="50"/>
      <c r="M35" s="50"/>
      <c r="N35" s="50"/>
    </row>
    <row r="36" spans="1:14">
      <c r="A36" s="51" t="s">
        <v>74</v>
      </c>
      <c r="B36" s="52" t="s">
        <v>46</v>
      </c>
      <c r="C36" s="91">
        <v>0</v>
      </c>
      <c r="D36" s="91">
        <f t="shared" si="0"/>
        <v>0</v>
      </c>
      <c r="E36" s="95">
        <f t="shared" si="2"/>
        <v>0</v>
      </c>
      <c r="F36" s="53">
        <f t="shared" si="1"/>
        <v>0</v>
      </c>
      <c r="G36" s="54"/>
      <c r="H36" s="54"/>
      <c r="I36" s="50"/>
      <c r="J36" s="50"/>
      <c r="K36" s="94"/>
      <c r="L36" s="50"/>
      <c r="M36" s="50"/>
      <c r="N36" s="50"/>
    </row>
    <row r="37" spans="1:14">
      <c r="A37" s="51" t="s">
        <v>75</v>
      </c>
      <c r="B37" s="52" t="s">
        <v>49</v>
      </c>
      <c r="C37" s="91">
        <v>0</v>
      </c>
      <c r="D37" s="91">
        <f t="shared" si="0"/>
        <v>0</v>
      </c>
      <c r="E37" s="95">
        <f t="shared" si="2"/>
        <v>0</v>
      </c>
      <c r="F37" s="53">
        <f t="shared" si="1"/>
        <v>0</v>
      </c>
      <c r="G37" s="50"/>
      <c r="H37" s="50"/>
      <c r="I37" s="50"/>
      <c r="J37" s="50"/>
      <c r="K37" s="94"/>
      <c r="L37" s="50"/>
      <c r="M37" s="50"/>
      <c r="N37" s="50"/>
    </row>
    <row r="38" spans="1:14">
      <c r="A38" s="51" t="s">
        <v>78</v>
      </c>
      <c r="B38" s="52" t="s">
        <v>87</v>
      </c>
      <c r="C38" s="91">
        <v>4685825.8499999996</v>
      </c>
      <c r="D38" s="91">
        <f t="shared" si="0"/>
        <v>-984023.42849999992</v>
      </c>
      <c r="E38" s="95">
        <f t="shared" si="2"/>
        <v>984023.42849999992</v>
      </c>
      <c r="F38" s="53">
        <f t="shared" si="1"/>
        <v>0</v>
      </c>
      <c r="G38" s="55"/>
      <c r="H38" s="50"/>
      <c r="I38" s="50"/>
      <c r="J38" s="50"/>
      <c r="K38" s="94"/>
      <c r="L38" s="50"/>
      <c r="M38" s="50"/>
      <c r="N38" s="50"/>
    </row>
    <row r="39" spans="1:14">
      <c r="A39" s="51" t="s">
        <v>79</v>
      </c>
      <c r="B39" s="52" t="s">
        <v>88</v>
      </c>
      <c r="C39" s="91">
        <v>-1405840.5</v>
      </c>
      <c r="D39" s="91">
        <f t="shared" si="0"/>
        <v>295226.505</v>
      </c>
      <c r="E39" s="95">
        <f t="shared" si="2"/>
        <v>-295226.505</v>
      </c>
      <c r="F39" s="53">
        <f t="shared" si="1"/>
        <v>0</v>
      </c>
      <c r="G39" s="54"/>
      <c r="H39" s="54"/>
      <c r="I39" s="50"/>
      <c r="J39" s="50"/>
      <c r="K39" s="94"/>
      <c r="L39" s="50"/>
      <c r="M39" s="50"/>
      <c r="N39" s="50"/>
    </row>
    <row r="40" spans="1:14">
      <c r="A40" s="51" t="s">
        <v>89</v>
      </c>
      <c r="B40" s="52" t="s">
        <v>90</v>
      </c>
      <c r="C40" s="91">
        <v>2457329</v>
      </c>
      <c r="D40" s="91">
        <f t="shared" si="0"/>
        <v>-516039.08999999997</v>
      </c>
      <c r="E40" s="95">
        <f t="shared" si="2"/>
        <v>516039.08999999997</v>
      </c>
      <c r="F40" s="53">
        <f t="shared" si="1"/>
        <v>0</v>
      </c>
      <c r="G40" s="54"/>
      <c r="H40" s="54"/>
      <c r="I40" s="50"/>
      <c r="J40" s="50"/>
      <c r="K40" s="94"/>
      <c r="L40" s="50"/>
      <c r="M40" s="50"/>
      <c r="N40" s="50"/>
    </row>
    <row r="41" spans="1:14">
      <c r="A41" s="51" t="s">
        <v>131</v>
      </c>
      <c r="B41" s="52" t="s">
        <v>132</v>
      </c>
      <c r="C41" s="91">
        <v>-25241546.949999999</v>
      </c>
      <c r="D41" s="91">
        <f t="shared" si="0"/>
        <v>5300724.8594999993</v>
      </c>
      <c r="E41" s="95">
        <f t="shared" si="2"/>
        <v>-5300724.8594999993</v>
      </c>
      <c r="F41" s="53">
        <f t="shared" si="1"/>
        <v>0</v>
      </c>
      <c r="G41" s="54"/>
      <c r="H41" s="54"/>
      <c r="I41" s="50"/>
      <c r="J41" s="50"/>
      <c r="K41" s="94"/>
      <c r="L41" s="50"/>
      <c r="M41" s="50"/>
      <c r="N41" s="50"/>
    </row>
    <row r="42" spans="1:14">
      <c r="A42" s="89" t="s">
        <v>133</v>
      </c>
      <c r="B42" s="52" t="s">
        <v>95</v>
      </c>
      <c r="C42" s="91">
        <v>500685.01</v>
      </c>
      <c r="D42" s="91">
        <f t="shared" si="0"/>
        <v>-105143.8521</v>
      </c>
      <c r="E42" s="95">
        <f t="shared" si="2"/>
        <v>105143.8521</v>
      </c>
      <c r="F42" s="53">
        <f t="shared" si="1"/>
        <v>0</v>
      </c>
      <c r="G42" s="54"/>
      <c r="H42" s="54"/>
      <c r="I42" s="50"/>
      <c r="J42" s="50"/>
      <c r="K42" s="94"/>
      <c r="L42" s="50"/>
      <c r="M42" s="50"/>
      <c r="N42" s="50"/>
    </row>
    <row r="43" spans="1:14">
      <c r="A43" s="89" t="s">
        <v>134</v>
      </c>
      <c r="B43" s="52" t="s">
        <v>96</v>
      </c>
      <c r="C43" s="91">
        <v>206768.52</v>
      </c>
      <c r="D43" s="91">
        <f t="shared" si="0"/>
        <v>-43421.389199999998</v>
      </c>
      <c r="E43" s="95">
        <f t="shared" si="2"/>
        <v>43421.389199999998</v>
      </c>
      <c r="F43" s="53">
        <f t="shared" si="1"/>
        <v>0</v>
      </c>
      <c r="G43" s="54"/>
      <c r="H43" s="54"/>
      <c r="I43" s="50"/>
      <c r="J43" s="50"/>
      <c r="K43" s="94"/>
      <c r="L43" s="50"/>
      <c r="M43" s="50"/>
      <c r="N43" s="50"/>
    </row>
    <row r="44" spans="1:14">
      <c r="A44" s="89" t="s">
        <v>135</v>
      </c>
      <c r="B44" s="52" t="s">
        <v>97</v>
      </c>
      <c r="C44" s="91">
        <v>-8462661.9800000004</v>
      </c>
      <c r="D44" s="91">
        <f t="shared" si="0"/>
        <v>1777159.0157999999</v>
      </c>
      <c r="E44" s="95">
        <f t="shared" si="2"/>
        <v>-1777159.0157999999</v>
      </c>
      <c r="F44" s="53">
        <f t="shared" si="1"/>
        <v>0</v>
      </c>
      <c r="G44" s="54"/>
      <c r="H44" s="54"/>
      <c r="I44" s="50"/>
      <c r="J44" s="50"/>
      <c r="K44" s="94"/>
      <c r="L44" s="50"/>
      <c r="M44" s="50"/>
      <c r="N44" s="50"/>
    </row>
    <row r="45" spans="1:14">
      <c r="A45" s="89" t="s">
        <v>136</v>
      </c>
      <c r="B45" s="52" t="s">
        <v>98</v>
      </c>
      <c r="C45" s="91">
        <v>-96546.48</v>
      </c>
      <c r="D45" s="91">
        <f t="shared" si="0"/>
        <v>20274.7608</v>
      </c>
      <c r="E45" s="95">
        <f t="shared" si="2"/>
        <v>-20274.7608</v>
      </c>
      <c r="F45" s="53">
        <f t="shared" si="1"/>
        <v>0</v>
      </c>
      <c r="G45" s="54"/>
      <c r="H45" s="54"/>
      <c r="I45" s="50"/>
      <c r="J45" s="50"/>
      <c r="K45" s="94"/>
      <c r="L45" s="50"/>
      <c r="M45" s="50"/>
      <c r="N45" s="50"/>
    </row>
    <row r="46" spans="1:14">
      <c r="A46" s="51" t="s">
        <v>137</v>
      </c>
      <c r="B46" s="52" t="s">
        <v>99</v>
      </c>
      <c r="C46" s="91">
        <v>0</v>
      </c>
      <c r="D46" s="91">
        <f t="shared" si="0"/>
        <v>0</v>
      </c>
      <c r="E46" s="95">
        <f t="shared" si="2"/>
        <v>0</v>
      </c>
      <c r="F46" s="53">
        <f t="shared" si="1"/>
        <v>0</v>
      </c>
      <c r="G46" s="54"/>
      <c r="H46" s="54"/>
      <c r="I46" s="50"/>
      <c r="J46" s="50"/>
      <c r="K46" s="94"/>
      <c r="L46" s="50"/>
      <c r="M46" s="50"/>
      <c r="N46" s="50"/>
    </row>
    <row r="47" spans="1:14">
      <c r="A47" s="51" t="s">
        <v>138</v>
      </c>
      <c r="B47" s="52" t="s">
        <v>139</v>
      </c>
      <c r="C47" s="91">
        <v>-1877651.07</v>
      </c>
      <c r="D47" s="91">
        <f t="shared" si="0"/>
        <v>394306.72470000002</v>
      </c>
      <c r="E47" s="95">
        <f t="shared" si="2"/>
        <v>-394306.72470000002</v>
      </c>
      <c r="F47" s="53">
        <f t="shared" si="1"/>
        <v>0</v>
      </c>
      <c r="G47" s="54"/>
      <c r="H47" s="54"/>
      <c r="I47" s="50"/>
      <c r="J47" s="50"/>
      <c r="K47" s="94"/>
      <c r="L47" s="50"/>
      <c r="M47" s="50"/>
      <c r="N47" s="50"/>
    </row>
    <row r="48" spans="1:14">
      <c r="A48" s="51" t="s">
        <v>140</v>
      </c>
      <c r="B48" s="52" t="s">
        <v>100</v>
      </c>
      <c r="C48" s="91">
        <v>9766.69</v>
      </c>
      <c r="D48" s="91">
        <f t="shared" si="0"/>
        <v>-2051.0048999999999</v>
      </c>
      <c r="E48" s="95">
        <f t="shared" si="2"/>
        <v>2051.0048999999999</v>
      </c>
      <c r="F48" s="53">
        <f t="shared" si="1"/>
        <v>0</v>
      </c>
      <c r="G48" s="54"/>
      <c r="H48" s="54"/>
      <c r="I48" s="50"/>
      <c r="J48" s="50"/>
      <c r="K48" s="94"/>
      <c r="L48" s="50"/>
      <c r="M48" s="50"/>
      <c r="N48" s="50"/>
    </row>
    <row r="49" spans="1:14">
      <c r="A49" s="51" t="s">
        <v>171</v>
      </c>
      <c r="B49" s="52" t="s">
        <v>141</v>
      </c>
      <c r="C49" s="91">
        <v>-2087817.82</v>
      </c>
      <c r="D49" s="91">
        <f t="shared" si="0"/>
        <v>438441.74219999998</v>
      </c>
      <c r="E49" s="95">
        <f t="shared" si="2"/>
        <v>-438441.74219999998</v>
      </c>
      <c r="F49" s="53">
        <f t="shared" si="1"/>
        <v>0</v>
      </c>
      <c r="G49" s="54"/>
      <c r="H49" s="54"/>
      <c r="I49" s="50"/>
      <c r="J49" s="50"/>
      <c r="K49" s="94"/>
      <c r="L49" s="50"/>
      <c r="M49" s="50"/>
      <c r="N49" s="50"/>
    </row>
    <row r="50" spans="1:14">
      <c r="A50" s="87" t="s">
        <v>172</v>
      </c>
      <c r="B50" s="52" t="s">
        <v>142</v>
      </c>
      <c r="C50" s="91">
        <v>-3499206.69</v>
      </c>
      <c r="D50" s="91">
        <f t="shared" si="0"/>
        <v>734833.40489999996</v>
      </c>
      <c r="E50" s="95">
        <f t="shared" si="2"/>
        <v>-734833.40489999996</v>
      </c>
      <c r="F50" s="53">
        <f t="shared" ref="F50:F62" si="3">D50+E50</f>
        <v>0</v>
      </c>
      <c r="G50" s="54"/>
      <c r="H50" s="54"/>
      <c r="I50" s="50"/>
      <c r="J50" s="50"/>
      <c r="K50" s="94"/>
      <c r="L50" s="50"/>
      <c r="M50" s="50"/>
      <c r="N50" s="50"/>
    </row>
    <row r="51" spans="1:14">
      <c r="A51" s="87" t="s">
        <v>173</v>
      </c>
      <c r="B51" s="52" t="s">
        <v>143</v>
      </c>
      <c r="C51" s="91">
        <v>-12661278.4</v>
      </c>
      <c r="D51" s="91">
        <f t="shared" si="0"/>
        <v>2658868.4640000002</v>
      </c>
      <c r="E51" s="95">
        <f t="shared" si="2"/>
        <v>-2658868.4640000002</v>
      </c>
      <c r="F51" s="53">
        <f t="shared" si="3"/>
        <v>0</v>
      </c>
      <c r="G51" s="54"/>
      <c r="H51" s="54"/>
      <c r="I51" s="50"/>
      <c r="J51" s="50"/>
      <c r="K51" s="94"/>
      <c r="L51" s="50"/>
      <c r="M51" s="50"/>
      <c r="N51" s="50"/>
    </row>
    <row r="52" spans="1:14">
      <c r="A52" s="87" t="s">
        <v>174</v>
      </c>
      <c r="B52" s="52" t="s">
        <v>144</v>
      </c>
      <c r="C52" s="91">
        <v>14375982.18</v>
      </c>
      <c r="D52" s="91">
        <f t="shared" si="0"/>
        <v>-3018956.2577999998</v>
      </c>
      <c r="E52" s="95">
        <f t="shared" si="2"/>
        <v>3018956.2577999998</v>
      </c>
      <c r="F52" s="53">
        <f t="shared" si="3"/>
        <v>0</v>
      </c>
      <c r="G52" s="54"/>
      <c r="H52" s="54"/>
      <c r="I52" s="50"/>
      <c r="J52" s="50"/>
      <c r="K52" s="94"/>
      <c r="L52" s="50"/>
      <c r="M52" s="50"/>
      <c r="N52" s="50"/>
    </row>
    <row r="53" spans="1:14">
      <c r="A53" s="87" t="s">
        <v>175</v>
      </c>
      <c r="B53" s="52" t="s">
        <v>145</v>
      </c>
      <c r="C53" s="91">
        <v>319464.63</v>
      </c>
      <c r="D53" s="91">
        <f t="shared" si="0"/>
        <v>-67087.5723</v>
      </c>
      <c r="E53" s="95">
        <f t="shared" si="2"/>
        <v>67087.5723</v>
      </c>
      <c r="F53" s="53">
        <f t="shared" si="3"/>
        <v>0</v>
      </c>
      <c r="G53" s="54"/>
      <c r="H53" s="54"/>
      <c r="I53" s="50"/>
      <c r="J53" s="50"/>
      <c r="K53" s="94"/>
      <c r="L53" s="50"/>
      <c r="M53" s="50"/>
      <c r="N53" s="50"/>
    </row>
    <row r="54" spans="1:14">
      <c r="A54" s="87" t="s">
        <v>176</v>
      </c>
      <c r="B54" s="52" t="s">
        <v>146</v>
      </c>
      <c r="C54" s="91">
        <v>376633.97</v>
      </c>
      <c r="D54" s="91">
        <f t="shared" si="0"/>
        <v>-79093.133699999991</v>
      </c>
      <c r="E54" s="95">
        <f t="shared" si="2"/>
        <v>79093.133699999991</v>
      </c>
      <c r="F54" s="53">
        <f t="shared" si="3"/>
        <v>0</v>
      </c>
      <c r="G54" s="54"/>
      <c r="H54" s="54"/>
      <c r="I54" s="50"/>
      <c r="J54" s="50"/>
      <c r="K54" s="94"/>
      <c r="L54" s="50"/>
      <c r="M54" s="50"/>
      <c r="N54" s="50"/>
    </row>
    <row r="55" spans="1:14">
      <c r="A55" s="87" t="s">
        <v>177</v>
      </c>
      <c r="B55" s="52" t="s">
        <v>147</v>
      </c>
      <c r="C55" s="91">
        <v>11892567.369999999</v>
      </c>
      <c r="D55" s="91">
        <f t="shared" si="0"/>
        <v>-2497439.1476999996</v>
      </c>
      <c r="E55" s="95">
        <f t="shared" si="2"/>
        <v>2497439.1476999996</v>
      </c>
      <c r="F55" s="53">
        <f t="shared" si="3"/>
        <v>0</v>
      </c>
      <c r="G55" s="54"/>
      <c r="H55" s="54"/>
      <c r="I55" s="50"/>
      <c r="J55" s="50"/>
      <c r="K55" s="94"/>
      <c r="L55" s="50"/>
      <c r="M55" s="50"/>
      <c r="N55" s="50"/>
    </row>
    <row r="56" spans="1:14">
      <c r="A56" s="87" t="s">
        <v>178</v>
      </c>
      <c r="B56" s="52" t="s">
        <v>148</v>
      </c>
      <c r="C56" s="91">
        <v>15577404.550000001</v>
      </c>
      <c r="D56" s="91">
        <f t="shared" si="0"/>
        <v>-3271254.9555000002</v>
      </c>
      <c r="E56" s="95">
        <f t="shared" si="2"/>
        <v>3271254.9555000002</v>
      </c>
      <c r="F56" s="53">
        <f t="shared" si="3"/>
        <v>0</v>
      </c>
      <c r="G56" s="54"/>
      <c r="H56" s="54"/>
      <c r="I56" s="50"/>
      <c r="J56" s="50"/>
      <c r="K56" s="94"/>
      <c r="L56" s="50"/>
      <c r="M56" s="50"/>
      <c r="N56" s="50"/>
    </row>
    <row r="57" spans="1:14">
      <c r="A57" s="87" t="s">
        <v>179</v>
      </c>
      <c r="B57" s="52" t="s">
        <v>149</v>
      </c>
      <c r="C57" s="91">
        <v>-1351874.4</v>
      </c>
      <c r="D57" s="91">
        <f t="shared" si="0"/>
        <v>283893.62399999995</v>
      </c>
      <c r="E57" s="95">
        <f t="shared" si="2"/>
        <v>-283893.62399999995</v>
      </c>
      <c r="F57" s="53">
        <f t="shared" si="3"/>
        <v>0</v>
      </c>
      <c r="G57" s="57"/>
      <c r="H57" s="50"/>
      <c r="I57" s="50"/>
      <c r="J57" s="50"/>
      <c r="K57" s="94"/>
      <c r="L57" s="50"/>
      <c r="M57" s="50"/>
      <c r="N57" s="50"/>
    </row>
    <row r="58" spans="1:14">
      <c r="A58" s="88" t="s">
        <v>180</v>
      </c>
      <c r="B58" s="52" t="s">
        <v>185</v>
      </c>
      <c r="C58" s="91">
        <v>-1831490.23</v>
      </c>
      <c r="D58" s="91">
        <f t="shared" si="0"/>
        <v>384612.94829999999</v>
      </c>
      <c r="E58" s="95">
        <f t="shared" si="2"/>
        <v>-384612.94829999999</v>
      </c>
      <c r="F58" s="53">
        <f t="shared" si="3"/>
        <v>0</v>
      </c>
      <c r="G58" s="57"/>
      <c r="H58" s="50"/>
      <c r="I58" s="50"/>
      <c r="J58" s="50"/>
      <c r="K58" s="94"/>
      <c r="L58" s="50"/>
      <c r="M58" s="50"/>
      <c r="N58" s="50"/>
    </row>
    <row r="59" spans="1:14">
      <c r="A59" s="88" t="s">
        <v>181</v>
      </c>
      <c r="B59" s="52" t="s">
        <v>186</v>
      </c>
      <c r="C59" s="91">
        <v>-18376.96</v>
      </c>
      <c r="D59" s="91">
        <f t="shared" si="0"/>
        <v>3859.1615999999995</v>
      </c>
      <c r="E59" s="95">
        <f t="shared" si="2"/>
        <v>-3859.1615999999995</v>
      </c>
      <c r="F59" s="53">
        <f t="shared" si="3"/>
        <v>0</v>
      </c>
      <c r="G59" s="57"/>
      <c r="H59" s="50"/>
      <c r="I59" s="50"/>
      <c r="J59" s="50"/>
      <c r="K59" s="94"/>
      <c r="L59" s="50"/>
      <c r="M59" s="50"/>
      <c r="N59" s="50"/>
    </row>
    <row r="60" spans="1:14">
      <c r="A60" s="88" t="s">
        <v>182</v>
      </c>
      <c r="B60" s="52" t="s">
        <v>187</v>
      </c>
      <c r="C60" s="91">
        <v>9064575.4399999995</v>
      </c>
      <c r="D60" s="91">
        <f t="shared" si="0"/>
        <v>-1903560.8423999997</v>
      </c>
      <c r="E60" s="95">
        <f t="shared" si="2"/>
        <v>1903560.8423999997</v>
      </c>
      <c r="F60" s="53">
        <f t="shared" si="3"/>
        <v>0</v>
      </c>
      <c r="G60" s="57"/>
      <c r="H60" s="50"/>
      <c r="I60" s="50"/>
      <c r="J60" s="50"/>
      <c r="K60" s="94"/>
      <c r="L60" s="50"/>
      <c r="M60" s="50"/>
      <c r="N60" s="50"/>
    </row>
    <row r="61" spans="1:14">
      <c r="A61" s="88" t="s">
        <v>183</v>
      </c>
      <c r="B61" s="52" t="s">
        <v>188</v>
      </c>
      <c r="C61" s="91">
        <v>-896025</v>
      </c>
      <c r="D61" s="91">
        <f t="shared" si="0"/>
        <v>188165.25</v>
      </c>
      <c r="E61" s="95">
        <f t="shared" si="2"/>
        <v>-188165.25</v>
      </c>
      <c r="F61" s="53">
        <f t="shared" si="3"/>
        <v>0</v>
      </c>
      <c r="G61" s="57"/>
      <c r="H61" s="50"/>
      <c r="I61" s="50"/>
      <c r="J61" s="50"/>
      <c r="K61" s="94"/>
      <c r="L61" s="50"/>
      <c r="M61" s="50"/>
      <c r="N61" s="50"/>
    </row>
    <row r="62" spans="1:14">
      <c r="A62" s="88" t="s">
        <v>184</v>
      </c>
      <c r="B62" s="52" t="s">
        <v>189</v>
      </c>
      <c r="C62" s="91">
        <v>-32948265</v>
      </c>
      <c r="D62" s="91">
        <f t="shared" si="0"/>
        <v>6919135.6499999994</v>
      </c>
      <c r="E62" s="95">
        <f t="shared" si="2"/>
        <v>-6919135.6499999994</v>
      </c>
      <c r="F62" s="53">
        <f t="shared" si="3"/>
        <v>0</v>
      </c>
      <c r="G62" s="57"/>
      <c r="H62" s="50"/>
      <c r="I62" s="50"/>
      <c r="J62" s="50"/>
      <c r="K62" s="94"/>
      <c r="L62" s="50"/>
      <c r="M62" s="50"/>
      <c r="N62" s="50"/>
    </row>
    <row r="63" spans="1:14">
      <c r="A63" s="90" t="s">
        <v>105</v>
      </c>
      <c r="B63" s="52" t="s">
        <v>106</v>
      </c>
      <c r="C63" s="92">
        <v>0</v>
      </c>
      <c r="D63" s="93">
        <v>0</v>
      </c>
      <c r="E63" s="95">
        <f t="shared" si="2"/>
        <v>0</v>
      </c>
      <c r="F63" s="56">
        <f t="shared" ref="F63" si="4">E63</f>
        <v>0</v>
      </c>
      <c r="G63" s="57"/>
      <c r="H63" s="50"/>
      <c r="I63" s="50"/>
      <c r="J63" s="50"/>
      <c r="K63" s="94"/>
      <c r="L63" s="50"/>
      <c r="M63" s="50"/>
      <c r="N63" s="50"/>
    </row>
    <row r="64" spans="1:14">
      <c r="A64" s="90" t="s">
        <v>52</v>
      </c>
      <c r="B64" s="52" t="s">
        <v>28</v>
      </c>
      <c r="C64" s="92">
        <v>715282.67999999993</v>
      </c>
      <c r="D64" s="93">
        <v>0</v>
      </c>
      <c r="E64" s="95">
        <f t="shared" si="2"/>
        <v>150209.36279999997</v>
      </c>
      <c r="F64" s="56">
        <f>E64</f>
        <v>150209.36279999997</v>
      </c>
      <c r="G64" s="57"/>
      <c r="H64" s="50"/>
      <c r="I64" s="50"/>
      <c r="J64" s="50"/>
      <c r="K64" s="94"/>
      <c r="L64" s="50"/>
      <c r="M64" s="50"/>
      <c r="N64" s="50"/>
    </row>
    <row r="65" spans="1:14">
      <c r="A65" s="90" t="s">
        <v>91</v>
      </c>
      <c r="B65" s="52" t="s">
        <v>27</v>
      </c>
      <c r="C65" s="92">
        <v>174254.5571375</v>
      </c>
      <c r="D65" s="93">
        <v>0</v>
      </c>
      <c r="E65" s="95">
        <f t="shared" si="2"/>
        <v>36593.456998875001</v>
      </c>
      <c r="F65" s="56">
        <f t="shared" ref="F65:F69" si="5">E65</f>
        <v>36593.456998875001</v>
      </c>
      <c r="G65" s="57"/>
      <c r="H65" s="50"/>
      <c r="I65" s="50"/>
      <c r="J65" s="50"/>
      <c r="K65" s="94"/>
      <c r="L65" s="50"/>
      <c r="M65" s="50"/>
      <c r="N65" s="50"/>
    </row>
    <row r="66" spans="1:14">
      <c r="A66" s="90" t="s">
        <v>150</v>
      </c>
      <c r="B66" s="52" t="s">
        <v>101</v>
      </c>
      <c r="C66" s="92">
        <v>1430771.4242327572</v>
      </c>
      <c r="D66" s="93">
        <v>0</v>
      </c>
      <c r="E66" s="95">
        <f t="shared" si="2"/>
        <v>300461.99908887898</v>
      </c>
      <c r="F66" s="56">
        <f t="shared" si="5"/>
        <v>300461.99908887898</v>
      </c>
      <c r="G66" s="57"/>
      <c r="H66" s="50"/>
      <c r="I66" s="50"/>
      <c r="J66" s="50"/>
      <c r="K66" s="94"/>
      <c r="L66" s="50"/>
      <c r="M66" s="50"/>
      <c r="N66" s="50"/>
    </row>
    <row r="67" spans="1:14">
      <c r="A67" s="90" t="s">
        <v>151</v>
      </c>
      <c r="B67" s="52" t="s">
        <v>102</v>
      </c>
      <c r="C67" s="92">
        <v>1439549.7173200001</v>
      </c>
      <c r="D67" s="93">
        <v>0</v>
      </c>
      <c r="E67" s="95">
        <f t="shared" si="2"/>
        <v>302305.44063720002</v>
      </c>
      <c r="F67" s="56">
        <f t="shared" si="5"/>
        <v>302305.44063720002</v>
      </c>
      <c r="G67" s="57"/>
      <c r="H67" s="50"/>
      <c r="I67" s="50"/>
      <c r="J67" s="50"/>
      <c r="K67" s="94"/>
      <c r="L67" s="50"/>
      <c r="M67" s="50"/>
      <c r="N67" s="50"/>
    </row>
    <row r="68" spans="1:14">
      <c r="A68" s="90" t="s">
        <v>152</v>
      </c>
      <c r="B68" s="52" t="s">
        <v>153</v>
      </c>
      <c r="C68" s="92">
        <v>-12529144.810000001</v>
      </c>
      <c r="D68" s="93"/>
      <c r="E68" s="95">
        <f t="shared" si="2"/>
        <v>-2631120.4101</v>
      </c>
      <c r="F68" s="56">
        <f t="shared" si="5"/>
        <v>-2631120.4101</v>
      </c>
      <c r="G68" s="57"/>
      <c r="H68" s="50"/>
      <c r="I68" s="50"/>
      <c r="J68" s="50"/>
      <c r="K68" s="94"/>
      <c r="L68" s="50"/>
      <c r="M68" s="50"/>
      <c r="N68" s="50"/>
    </row>
    <row r="69" spans="1:14">
      <c r="A69" s="90" t="s">
        <v>154</v>
      </c>
      <c r="B69" s="52" t="s">
        <v>155</v>
      </c>
      <c r="C69" s="92">
        <v>-6099750.3700000001</v>
      </c>
      <c r="D69" s="93"/>
      <c r="E69" s="95">
        <f t="shared" si="2"/>
        <v>-1280947.5777</v>
      </c>
      <c r="F69" s="56">
        <f t="shared" si="5"/>
        <v>-1280947.5777</v>
      </c>
      <c r="G69" s="57"/>
      <c r="H69" s="50"/>
      <c r="I69" s="50"/>
      <c r="J69" s="50"/>
      <c r="K69" s="94"/>
      <c r="L69" s="50"/>
      <c r="M69" s="50"/>
      <c r="N69" s="50"/>
    </row>
    <row r="70" spans="1:14">
      <c r="A70" s="90" t="s">
        <v>80</v>
      </c>
      <c r="B70" s="52" t="s">
        <v>197</v>
      </c>
      <c r="C70" s="92">
        <v>-7710918.0310952375</v>
      </c>
      <c r="D70" s="92">
        <v>5389089.3115299996</v>
      </c>
      <c r="E70" s="95">
        <f>-C70*$E$8</f>
        <v>1619292.7865299999</v>
      </c>
      <c r="F70" s="56">
        <f t="shared" ref="F70" si="6">D70-E70</f>
        <v>3769796.5249999994</v>
      </c>
      <c r="G70" s="57"/>
      <c r="H70" s="50"/>
      <c r="I70" s="50"/>
      <c r="J70" s="50"/>
      <c r="K70" s="94"/>
      <c r="L70" s="50"/>
      <c r="M70" s="50"/>
      <c r="N70" s="50"/>
    </row>
    <row r="71" spans="1:14">
      <c r="A71" s="54"/>
      <c r="B71" s="54"/>
      <c r="C71" s="54"/>
      <c r="D71" s="58"/>
      <c r="E71" s="54"/>
      <c r="F71" s="54"/>
      <c r="G71" s="50"/>
      <c r="H71" s="50"/>
      <c r="I71" s="50"/>
      <c r="J71" s="50"/>
      <c r="K71" s="50"/>
      <c r="L71" s="50"/>
      <c r="M71" s="50"/>
      <c r="N71" s="50"/>
    </row>
    <row r="72" spans="1:14">
      <c r="A72" s="54"/>
      <c r="B72" s="59" t="s">
        <v>38</v>
      </c>
      <c r="C72" s="60">
        <f>SUM(C9:C70)</f>
        <v>-11056341.282404976</v>
      </c>
      <c r="D72" s="58">
        <f>SUM(D9:D70)</f>
        <v>2969130.4660300007</v>
      </c>
      <c r="E72" s="58">
        <f>SUM(E9:E70)</f>
        <v>916753.90375495236</v>
      </c>
      <c r="F72" s="58">
        <f>SUM(F9:F70)</f>
        <v>647298.79672495369</v>
      </c>
      <c r="G72" s="50"/>
      <c r="H72" s="50"/>
      <c r="I72" s="50"/>
      <c r="J72" s="50"/>
      <c r="K72" s="50"/>
      <c r="L72" s="50"/>
      <c r="M72" s="50"/>
      <c r="N72" s="50"/>
    </row>
    <row r="73" spans="1:14">
      <c r="A73" s="54"/>
      <c r="B73" s="61" t="s">
        <v>107</v>
      </c>
      <c r="C73" s="58">
        <f>C6+C72</f>
        <v>381269820.87759453</v>
      </c>
      <c r="D73" s="58"/>
      <c r="E73" s="54"/>
      <c r="F73" s="54"/>
      <c r="G73" s="50"/>
      <c r="H73" s="50"/>
      <c r="I73" s="50"/>
      <c r="J73" s="50"/>
      <c r="K73" s="50"/>
      <c r="L73" s="50"/>
      <c r="M73" s="50"/>
      <c r="N73" s="50"/>
    </row>
    <row r="74" spans="1:14">
      <c r="A74" s="54"/>
      <c r="B74" s="62" t="s">
        <v>108</v>
      </c>
      <c r="C74" s="63">
        <v>0.21</v>
      </c>
      <c r="D74" s="60"/>
      <c r="E74" s="62"/>
      <c r="F74" s="54"/>
      <c r="G74" s="50"/>
      <c r="H74" s="50"/>
      <c r="I74" s="50"/>
      <c r="J74" s="50"/>
      <c r="K74" s="50"/>
      <c r="L74" s="50"/>
      <c r="M74" s="50"/>
      <c r="N74" s="50"/>
    </row>
    <row r="75" spans="1:14">
      <c r="A75" s="54"/>
      <c r="B75" s="59" t="s">
        <v>39</v>
      </c>
      <c r="C75" s="64">
        <f>C73*C74</f>
        <v>80066662.384294853</v>
      </c>
      <c r="D75" s="64">
        <f>D72</f>
        <v>2969130.4660300007</v>
      </c>
      <c r="E75" s="64">
        <f>C75+D75</f>
        <v>83035792.850324854</v>
      </c>
      <c r="F75" s="54"/>
      <c r="G75" s="50"/>
      <c r="H75" s="50"/>
      <c r="I75" s="50"/>
      <c r="J75" s="50"/>
      <c r="K75" s="50"/>
      <c r="L75" s="50"/>
      <c r="M75" s="50"/>
      <c r="N75" s="50"/>
    </row>
    <row r="76" spans="1:14" s="37" customFormat="1">
      <c r="A76" s="54"/>
      <c r="B76" s="54" t="s">
        <v>109</v>
      </c>
      <c r="C76" s="96">
        <v>302838.48940000002</v>
      </c>
      <c r="D76" s="65">
        <v>0</v>
      </c>
      <c r="E76" s="66">
        <f>+C76</f>
        <v>302838.48940000002</v>
      </c>
      <c r="F76" s="54"/>
      <c r="G76" s="54"/>
      <c r="H76" s="54"/>
      <c r="I76" s="54"/>
      <c r="J76" s="54"/>
      <c r="K76" s="54"/>
      <c r="L76" s="54"/>
      <c r="M76" s="54"/>
      <c r="N76" s="54"/>
    </row>
    <row r="77" spans="1:14" s="37" customFormat="1" ht="15" thickBot="1">
      <c r="A77" s="54"/>
      <c r="B77" s="67" t="s">
        <v>110</v>
      </c>
      <c r="C77" s="68">
        <f>+C75+C76</f>
        <v>80369500.873694852</v>
      </c>
      <c r="D77" s="68">
        <f>+D75+D76</f>
        <v>2969130.4660300007</v>
      </c>
      <c r="E77" s="97">
        <f>+E75+E76</f>
        <v>83338631.339724854</v>
      </c>
      <c r="F77" s="54"/>
      <c r="G77" s="54"/>
      <c r="H77" s="54"/>
      <c r="I77" s="54"/>
      <c r="J77" s="54"/>
      <c r="K77" s="54"/>
      <c r="L77" s="54"/>
      <c r="M77" s="54"/>
      <c r="N77" s="54"/>
    </row>
    <row r="78" spans="1:14" s="37" customFormat="1" ht="15.6" thickTop="1" thickBot="1">
      <c r="A78" s="54"/>
      <c r="B78" s="59"/>
      <c r="C78" s="64"/>
      <c r="D78" s="64"/>
      <c r="E78" s="64"/>
      <c r="F78" s="54"/>
      <c r="G78" s="54"/>
      <c r="H78" s="54"/>
      <c r="I78" s="54"/>
      <c r="J78" s="54"/>
      <c r="K78" s="54"/>
      <c r="L78" s="54"/>
      <c r="M78" s="54"/>
      <c r="N78" s="54"/>
    </row>
    <row r="79" spans="1:14" s="37" customFormat="1">
      <c r="A79" s="54"/>
      <c r="B79" s="98" t="s">
        <v>40</v>
      </c>
      <c r="C79" s="99"/>
      <c r="D79" s="100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1:14" s="37" customFormat="1">
      <c r="A80" s="54"/>
      <c r="B80" s="101" t="s">
        <v>41</v>
      </c>
      <c r="C80" s="64">
        <f>C6</f>
        <v>392326162.15999949</v>
      </c>
      <c r="D80" s="102"/>
      <c r="E80" s="54"/>
      <c r="F80" s="54"/>
      <c r="G80" s="54"/>
      <c r="H80" s="54"/>
      <c r="I80" s="54"/>
      <c r="J80" s="54"/>
      <c r="K80" s="54"/>
      <c r="L80" s="54"/>
      <c r="M80" s="54"/>
      <c r="N80" s="54"/>
    </row>
    <row r="81" spans="1:14" s="37" customFormat="1">
      <c r="A81" s="54"/>
      <c r="B81" s="101"/>
      <c r="C81" s="69">
        <v>0.21</v>
      </c>
      <c r="D81" s="102"/>
      <c r="E81" s="54"/>
      <c r="F81" s="54"/>
      <c r="G81" s="54"/>
      <c r="H81" s="54"/>
      <c r="I81" s="54"/>
      <c r="J81" s="54"/>
      <c r="K81" s="54"/>
      <c r="L81" s="54"/>
      <c r="M81" s="54"/>
      <c r="N81" s="54"/>
    </row>
    <row r="82" spans="1:14" s="37" customFormat="1">
      <c r="A82" s="54"/>
      <c r="B82" s="101" t="s">
        <v>92</v>
      </c>
      <c r="C82" s="64">
        <f>C80*21%</f>
        <v>82388494.053599894</v>
      </c>
      <c r="D82" s="103">
        <f t="shared" ref="D82:D92" si="7">C82/$C$80</f>
        <v>0.21</v>
      </c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spans="1:14" s="37" customFormat="1">
      <c r="A83" s="54"/>
      <c r="B83" s="104" t="s">
        <v>27</v>
      </c>
      <c r="C83" s="64">
        <f>F65</f>
        <v>36593.456998875001</v>
      </c>
      <c r="D83" s="103">
        <f t="shared" si="7"/>
        <v>9.3273048112328953E-5</v>
      </c>
      <c r="E83" s="54"/>
      <c r="F83" s="54"/>
      <c r="G83" s="54"/>
      <c r="H83" s="54"/>
      <c r="I83" s="54"/>
      <c r="J83" s="54"/>
      <c r="K83" s="54"/>
      <c r="L83" s="54"/>
      <c r="M83" s="54"/>
      <c r="N83" s="54"/>
    </row>
    <row r="84" spans="1:14" s="37" customFormat="1">
      <c r="A84" s="54"/>
      <c r="B84" s="104" t="s">
        <v>28</v>
      </c>
      <c r="C84" s="64">
        <f>F64</f>
        <v>150209.36279999997</v>
      </c>
      <c r="D84" s="103">
        <f t="shared" si="7"/>
        <v>3.8286858559980814E-4</v>
      </c>
      <c r="E84" s="54"/>
      <c r="F84" s="54"/>
      <c r="G84" s="54"/>
      <c r="H84" s="54"/>
      <c r="I84" s="54"/>
      <c r="J84" s="54"/>
      <c r="K84" s="54"/>
      <c r="L84" s="54"/>
      <c r="M84" s="54"/>
      <c r="N84" s="54"/>
    </row>
    <row r="85" spans="1:14" s="37" customFormat="1">
      <c r="A85" s="54"/>
      <c r="B85" s="104" t="s">
        <v>153</v>
      </c>
      <c r="C85" s="64">
        <f>F68</f>
        <v>-2631120.4101</v>
      </c>
      <c r="D85" s="103">
        <f t="shared" si="7"/>
        <v>-6.7064617756155895E-3</v>
      </c>
      <c r="E85" s="54"/>
      <c r="F85" s="54"/>
      <c r="G85" s="54"/>
      <c r="H85" s="54"/>
      <c r="I85" s="54"/>
      <c r="J85" s="54"/>
      <c r="K85" s="54"/>
      <c r="L85" s="54"/>
      <c r="M85" s="54"/>
      <c r="N85" s="54"/>
    </row>
    <row r="86" spans="1:14" s="37" customFormat="1">
      <c r="A86" s="54"/>
      <c r="B86" s="104" t="s">
        <v>155</v>
      </c>
      <c r="C86" s="64">
        <f>F69</f>
        <v>-1280947.5777</v>
      </c>
      <c r="D86" s="103">
        <f t="shared" si="7"/>
        <v>-3.2650067756062637E-3</v>
      </c>
      <c r="E86" s="54"/>
      <c r="F86" s="54"/>
      <c r="G86" s="54"/>
      <c r="H86" s="54"/>
      <c r="I86" s="54"/>
      <c r="J86" s="54"/>
      <c r="K86" s="54"/>
      <c r="L86" s="54"/>
      <c r="M86" s="54"/>
      <c r="N86" s="54"/>
    </row>
    <row r="87" spans="1:14" s="37" customFormat="1">
      <c r="A87" s="54"/>
      <c r="B87" s="116" t="s">
        <v>201</v>
      </c>
      <c r="C87" s="117">
        <f>F70</f>
        <v>3769796.5249999994</v>
      </c>
      <c r="D87" s="115">
        <f t="shared" si="7"/>
        <v>9.6088328758014135E-3</v>
      </c>
      <c r="I87" s="118" t="s">
        <v>203</v>
      </c>
      <c r="J87" s="118"/>
      <c r="K87" s="118" t="s">
        <v>204</v>
      </c>
      <c r="M87" s="54"/>
      <c r="N87" s="54"/>
    </row>
    <row r="88" spans="1:14" s="37" customFormat="1">
      <c r="A88" s="54"/>
      <c r="B88" s="116" t="s">
        <v>208</v>
      </c>
      <c r="C88" s="117">
        <v>0</v>
      </c>
      <c r="D88" s="115">
        <f t="shared" si="7"/>
        <v>0</v>
      </c>
      <c r="E88" s="55" t="s">
        <v>205</v>
      </c>
      <c r="F88" s="54"/>
      <c r="G88" s="54"/>
      <c r="I88" s="114">
        <f>'EDIT Turnaround'!B9</f>
        <v>-21582629.486123011</v>
      </c>
      <c r="J88" s="55" t="s">
        <v>199</v>
      </c>
      <c r="K88" s="114">
        <f>'EDIT Turnaround'!B9/0.79</f>
        <v>-27319784.15964938</v>
      </c>
      <c r="L88" s="55" t="s">
        <v>200</v>
      </c>
      <c r="M88" s="54"/>
      <c r="N88" s="54"/>
    </row>
    <row r="89" spans="1:14" s="37" customFormat="1">
      <c r="A89" s="54"/>
      <c r="B89" s="116" t="s">
        <v>202</v>
      </c>
      <c r="C89" s="117">
        <v>0</v>
      </c>
      <c r="D89" s="115">
        <f t="shared" si="7"/>
        <v>0</v>
      </c>
      <c r="E89" s="55" t="s">
        <v>206</v>
      </c>
      <c r="F89" s="54"/>
      <c r="G89" s="54"/>
      <c r="I89" s="114">
        <f>'EDIT Turnaround'!D21</f>
        <v>-2883770</v>
      </c>
      <c r="J89" s="55" t="s">
        <v>199</v>
      </c>
      <c r="K89" s="114">
        <f>'EDIT Turnaround'!D28</f>
        <v>-3650341.7721518981</v>
      </c>
      <c r="L89" s="55" t="s">
        <v>200</v>
      </c>
      <c r="M89" s="54"/>
      <c r="N89" s="54"/>
    </row>
    <row r="90" spans="1:14" s="37" customFormat="1">
      <c r="A90" s="54"/>
      <c r="B90" s="104" t="s">
        <v>101</v>
      </c>
      <c r="C90" s="64">
        <f>F66</f>
        <v>300461.99908887898</v>
      </c>
      <c r="D90" s="103">
        <f t="shared" si="7"/>
        <v>7.6584747097835338E-4</v>
      </c>
      <c r="E90" s="54"/>
      <c r="F90" s="54"/>
      <c r="G90" s="54"/>
      <c r="I90" s="54"/>
      <c r="J90" s="54"/>
      <c r="K90" s="54"/>
      <c r="L90" s="54"/>
      <c r="M90" s="54"/>
      <c r="N90" s="54"/>
    </row>
    <row r="91" spans="1:14" s="37" customFormat="1">
      <c r="A91" s="54"/>
      <c r="B91" s="104" t="s">
        <v>102</v>
      </c>
      <c r="C91" s="64">
        <f>F67</f>
        <v>302305.44063720002</v>
      </c>
      <c r="D91" s="103">
        <f t="shared" si="7"/>
        <v>7.7054621841383345E-4</v>
      </c>
      <c r="E91" s="54"/>
      <c r="F91" s="54"/>
      <c r="G91" s="54"/>
      <c r="H91" s="54"/>
      <c r="I91" s="54"/>
      <c r="J91" s="54"/>
      <c r="K91" s="54"/>
      <c r="L91" s="54"/>
      <c r="M91" s="54"/>
      <c r="N91" s="54"/>
    </row>
    <row r="92" spans="1:14">
      <c r="A92" s="54"/>
      <c r="B92" s="104" t="s">
        <v>111</v>
      </c>
      <c r="C92" s="105">
        <f>E76</f>
        <v>302838.48940000002</v>
      </c>
      <c r="D92" s="103">
        <f t="shared" si="7"/>
        <v>7.7190490619510519E-4</v>
      </c>
      <c r="E92" s="54"/>
      <c r="F92" s="54"/>
      <c r="G92" s="54"/>
      <c r="H92" s="54"/>
      <c r="I92" s="54"/>
      <c r="J92" s="54"/>
      <c r="K92" s="54"/>
      <c r="L92" s="54"/>
      <c r="M92" s="54"/>
      <c r="N92" s="54"/>
    </row>
    <row r="93" spans="1:14" ht="15" thickBot="1">
      <c r="A93" s="54"/>
      <c r="B93" s="106" t="s">
        <v>48</v>
      </c>
      <c r="C93" s="107">
        <f>SUM(C82:C92)</f>
        <v>83338631.339724854</v>
      </c>
      <c r="D93" s="108">
        <f>C93/C80</f>
        <v>0.21242180455387902</v>
      </c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1:14" s="45" customFormat="1">
      <c r="A94" s="54"/>
      <c r="B94" s="54"/>
      <c r="C94" s="58">
        <f>C93-E77</f>
        <v>0</v>
      </c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1:14" s="46" customFormat="1">
      <c r="A95" s="54"/>
      <c r="B95" s="54"/>
      <c r="C95" s="54"/>
      <c r="D95" s="54"/>
      <c r="E95" s="54"/>
      <c r="F95" s="54"/>
      <c r="G95" s="50"/>
      <c r="H95" s="50"/>
      <c r="I95" s="50"/>
      <c r="J95" s="50"/>
      <c r="K95" s="50"/>
      <c r="L95" s="50"/>
      <c r="M95" s="50"/>
      <c r="N95" s="50"/>
    </row>
    <row r="96" spans="1:14" s="45" customFormat="1">
      <c r="A96"/>
      <c r="B96"/>
      <c r="C96"/>
      <c r="D96"/>
      <c r="E96"/>
      <c r="F96"/>
      <c r="G96" s="50"/>
      <c r="H96" s="50"/>
      <c r="I96" s="50"/>
      <c r="J96" s="50"/>
      <c r="K96" s="50"/>
      <c r="L96" s="50"/>
      <c r="M96" s="50"/>
      <c r="N96" s="50"/>
    </row>
    <row r="97" spans="1:14" s="45" customFormat="1">
      <c r="A97"/>
      <c r="B97"/>
      <c r="C97"/>
      <c r="D97"/>
      <c r="E97"/>
      <c r="F97"/>
      <c r="G97" s="54"/>
      <c r="H97" s="54"/>
      <c r="I97" s="54"/>
      <c r="J97" s="54"/>
      <c r="K97" s="54"/>
      <c r="L97" s="54"/>
      <c r="M97" s="54"/>
      <c r="N97" s="54"/>
    </row>
    <row r="98" spans="1:14" s="45" customFormat="1">
      <c r="A98"/>
      <c r="B98"/>
      <c r="C98"/>
      <c r="D98"/>
      <c r="E98"/>
      <c r="F98"/>
      <c r="G98" s="54"/>
      <c r="H98" s="54"/>
      <c r="I98" s="54"/>
      <c r="J98" s="54"/>
      <c r="K98" s="54"/>
      <c r="L98" s="54"/>
      <c r="M98" s="54"/>
      <c r="N98" s="54"/>
    </row>
    <row r="99" spans="1:14" s="45" customFormat="1">
      <c r="A99"/>
      <c r="B99"/>
      <c r="C99"/>
      <c r="D99"/>
      <c r="E99"/>
      <c r="F99"/>
      <c r="G99" s="54"/>
      <c r="H99" s="54"/>
      <c r="I99" s="54"/>
      <c r="J99" s="54"/>
      <c r="K99" s="54"/>
      <c r="L99" s="54"/>
      <c r="M99" s="54"/>
      <c r="N99" s="54"/>
    </row>
    <row r="100" spans="1:14">
      <c r="A100"/>
      <c r="B100"/>
      <c r="C100"/>
      <c r="D100"/>
      <c r="E100"/>
      <c r="F100"/>
      <c r="G100" s="54"/>
      <c r="H100" s="54"/>
      <c r="I100" s="54"/>
      <c r="J100" s="54"/>
      <c r="K100" s="54"/>
      <c r="L100" s="54"/>
      <c r="M100" s="54"/>
      <c r="N100" s="54"/>
    </row>
    <row r="101" spans="1:14" s="37" customFormat="1">
      <c r="A101"/>
      <c r="B101"/>
      <c r="C101"/>
      <c r="D101"/>
      <c r="E101"/>
      <c r="F101"/>
      <c r="G101" s="54"/>
      <c r="H101" s="54"/>
      <c r="I101" s="54"/>
      <c r="J101" s="54"/>
      <c r="K101" s="54"/>
      <c r="L101" s="54"/>
      <c r="M101" s="54"/>
      <c r="N101" s="54"/>
    </row>
    <row r="102" spans="1:14" s="37" customFormat="1">
      <c r="A102"/>
      <c r="B102"/>
      <c r="C102"/>
      <c r="D102"/>
      <c r="E102"/>
      <c r="F102"/>
      <c r="G102" s="54"/>
      <c r="H102" s="54"/>
      <c r="I102" s="54"/>
      <c r="J102" s="54"/>
      <c r="K102" s="54"/>
      <c r="L102" s="54"/>
      <c r="M102" s="54"/>
      <c r="N102" s="54"/>
    </row>
    <row r="103" spans="1:14" s="37" customFormat="1">
      <c r="A103"/>
      <c r="B103"/>
      <c r="C103"/>
      <c r="D103"/>
      <c r="E103"/>
      <c r="F103"/>
      <c r="G103" s="54"/>
      <c r="H103" s="54"/>
      <c r="I103" s="54"/>
      <c r="J103" s="54"/>
      <c r="K103" s="54"/>
      <c r="L103" s="54"/>
      <c r="M103" s="54"/>
      <c r="N103" s="54"/>
    </row>
    <row r="104" spans="1:14" s="37" customFormat="1">
      <c r="A104"/>
      <c r="B104"/>
      <c r="C104"/>
      <c r="D104"/>
      <c r="E104"/>
      <c r="F104"/>
      <c r="G104" s="54"/>
      <c r="H104" s="54"/>
      <c r="I104" s="54"/>
      <c r="J104" s="54"/>
      <c r="K104" s="54"/>
      <c r="L104" s="54"/>
      <c r="M104" s="54"/>
      <c r="N104" s="54"/>
    </row>
    <row r="105" spans="1:14" s="37" customFormat="1">
      <c r="A105"/>
      <c r="B105"/>
      <c r="C105"/>
      <c r="D105"/>
      <c r="E105"/>
      <c r="F105"/>
      <c r="G105" s="54"/>
      <c r="H105" s="54"/>
      <c r="I105" s="54"/>
      <c r="J105" s="54"/>
      <c r="K105" s="54"/>
      <c r="L105" s="54"/>
      <c r="M105" s="54"/>
      <c r="N105" s="54"/>
    </row>
    <row r="106" spans="1:14" s="37" customFormat="1">
      <c r="A106"/>
      <c r="B106"/>
      <c r="C106"/>
      <c r="D106"/>
      <c r="E106"/>
      <c r="F106"/>
      <c r="G106" s="54"/>
      <c r="H106" s="54"/>
      <c r="I106" s="54"/>
      <c r="J106" s="54"/>
      <c r="K106" s="54"/>
      <c r="L106" s="54"/>
      <c r="M106" s="54"/>
      <c r="N106" s="54"/>
    </row>
    <row r="107" spans="1:14" s="37" customFormat="1">
      <c r="A107"/>
      <c r="B107"/>
      <c r="C107"/>
      <c r="D107"/>
      <c r="E107"/>
      <c r="F107"/>
      <c r="G107" s="54"/>
      <c r="H107" s="54"/>
      <c r="I107" s="54"/>
      <c r="J107" s="54"/>
      <c r="K107" s="54"/>
      <c r="L107" s="54"/>
      <c r="M107" s="54"/>
      <c r="N107" s="54"/>
    </row>
    <row r="108" spans="1:14" s="37" customFormat="1">
      <c r="A108"/>
      <c r="B108"/>
      <c r="C108"/>
      <c r="D108"/>
      <c r="E108"/>
      <c r="F108"/>
      <c r="G108" s="50"/>
      <c r="H108" s="50"/>
      <c r="I108" s="50"/>
      <c r="J108" s="50"/>
      <c r="K108" s="50"/>
      <c r="L108" s="50"/>
      <c r="M108" s="50"/>
      <c r="N108" s="50"/>
    </row>
    <row r="109" spans="1:14" s="37" customFormat="1">
      <c r="A109" s="54"/>
      <c r="B109" s="54"/>
      <c r="C109" s="54"/>
      <c r="D109" s="54"/>
      <c r="E109" s="54"/>
      <c r="F109" s="54"/>
      <c r="G109" s="50"/>
      <c r="H109" s="50"/>
      <c r="I109" s="50"/>
      <c r="J109" s="50"/>
      <c r="K109" s="50"/>
      <c r="L109" s="50"/>
      <c r="M109" s="50"/>
      <c r="N109" s="50"/>
    </row>
    <row r="110" spans="1:14" s="37" customFormat="1">
      <c r="A110" s="54"/>
      <c r="B110" s="54"/>
      <c r="C110" s="54"/>
      <c r="D110" s="54"/>
      <c r="E110" s="54"/>
      <c r="F110" s="54"/>
      <c r="G110" s="50"/>
      <c r="H110" s="50"/>
      <c r="I110" s="50"/>
      <c r="J110" s="50"/>
      <c r="K110" s="50"/>
      <c r="L110" s="50"/>
      <c r="M110" s="50"/>
      <c r="N110" s="50"/>
    </row>
    <row r="111" spans="1:14" s="37" customFormat="1">
      <c r="A111" s="54"/>
      <c r="B111" s="54"/>
      <c r="C111" s="54"/>
      <c r="D111" s="54"/>
      <c r="E111" s="54"/>
      <c r="F111" s="54"/>
      <c r="G111" s="50"/>
      <c r="H111" s="50"/>
      <c r="I111" s="50"/>
      <c r="J111" s="50"/>
      <c r="K111" s="50"/>
      <c r="L111" s="50"/>
      <c r="M111" s="50"/>
      <c r="N111" s="50"/>
    </row>
    <row r="112" spans="1:14">
      <c r="A112" s="54"/>
      <c r="B112" s="54"/>
      <c r="C112" s="54"/>
      <c r="D112" s="54"/>
      <c r="E112" s="54"/>
      <c r="F112" s="54"/>
      <c r="G112" s="50"/>
      <c r="H112" s="50"/>
      <c r="I112" s="50"/>
      <c r="J112" s="50"/>
      <c r="K112" s="50"/>
      <c r="L112" s="50"/>
      <c r="M112" s="50"/>
      <c r="N112" s="50"/>
    </row>
    <row r="113" spans="1:14">
      <c r="A113" s="54"/>
      <c r="B113" s="54"/>
      <c r="C113" s="54"/>
      <c r="D113" s="54"/>
      <c r="E113" s="54"/>
      <c r="F113" s="54"/>
      <c r="G113" s="50"/>
      <c r="H113" s="50"/>
      <c r="I113" s="50"/>
      <c r="J113" s="50"/>
      <c r="K113" s="50"/>
      <c r="L113" s="50"/>
      <c r="M113" s="50"/>
      <c r="N113" s="50"/>
    </row>
    <row r="114" spans="1:14">
      <c r="A114" s="54"/>
      <c r="B114" s="54"/>
      <c r="C114" s="54"/>
      <c r="D114" s="54"/>
      <c r="E114" s="54"/>
      <c r="F114" s="54"/>
      <c r="G114" s="50"/>
      <c r="H114" s="50"/>
      <c r="I114" s="50"/>
      <c r="J114" s="50"/>
      <c r="K114" s="50"/>
      <c r="L114" s="50"/>
      <c r="M114" s="50"/>
      <c r="N114" s="50"/>
    </row>
    <row r="115" spans="1:14">
      <c r="A115" s="54"/>
      <c r="B115" s="54"/>
      <c r="C115" s="54"/>
      <c r="D115" s="54"/>
      <c r="E115" s="54"/>
      <c r="F115" s="54"/>
      <c r="G115" s="50"/>
      <c r="H115" s="50"/>
      <c r="I115" s="50"/>
      <c r="J115" s="50"/>
      <c r="K115" s="50"/>
      <c r="L115" s="50"/>
      <c r="M115" s="50"/>
      <c r="N115" s="50"/>
    </row>
    <row r="116" spans="1:14">
      <c r="A116" s="54"/>
      <c r="B116" s="54"/>
      <c r="C116" s="54"/>
      <c r="D116" s="54"/>
      <c r="E116" s="54"/>
      <c r="F116" s="54"/>
      <c r="G116" s="50"/>
      <c r="H116" s="50"/>
      <c r="I116" s="50"/>
      <c r="J116" s="50"/>
      <c r="K116" s="50"/>
      <c r="L116" s="50"/>
      <c r="M116" s="50"/>
      <c r="N116" s="50"/>
    </row>
    <row r="117" spans="1:14">
      <c r="A117" s="54"/>
      <c r="B117" s="54"/>
      <c r="C117" s="54"/>
      <c r="D117" s="54"/>
      <c r="E117" s="54"/>
      <c r="F117" s="54"/>
      <c r="G117" s="50"/>
      <c r="H117" s="50"/>
      <c r="I117" s="50"/>
      <c r="J117" s="50"/>
      <c r="K117" s="50"/>
      <c r="L117" s="50"/>
      <c r="M117" s="50"/>
      <c r="N117" s="50"/>
    </row>
    <row r="118" spans="1:14">
      <c r="A118" s="54"/>
      <c r="B118" s="54"/>
      <c r="C118" s="54"/>
      <c r="D118" s="54"/>
      <c r="E118" s="54"/>
      <c r="F118" s="54"/>
      <c r="G118" s="50"/>
      <c r="H118" s="50"/>
      <c r="I118" s="50"/>
      <c r="J118" s="50"/>
      <c r="K118" s="50"/>
      <c r="L118" s="50"/>
      <c r="M118" s="50"/>
      <c r="N118" s="50"/>
    </row>
    <row r="119" spans="1:14">
      <c r="A119" s="54"/>
      <c r="B119" s="54"/>
      <c r="C119" s="54"/>
      <c r="D119" s="54"/>
      <c r="E119" s="54"/>
      <c r="F119" s="54"/>
      <c r="G119" s="50"/>
      <c r="H119" s="50"/>
      <c r="I119" s="50"/>
      <c r="J119" s="50"/>
      <c r="K119" s="50"/>
      <c r="L119" s="50"/>
      <c r="M119" s="50"/>
      <c r="N119" s="50"/>
    </row>
    <row r="120" spans="1:14">
      <c r="A120" s="54"/>
      <c r="B120" s="54"/>
      <c r="C120" s="54"/>
      <c r="D120" s="54"/>
      <c r="E120" s="54"/>
      <c r="F120" s="54"/>
      <c r="G120" s="50"/>
      <c r="H120" s="50"/>
      <c r="I120" s="50"/>
      <c r="J120" s="50"/>
      <c r="K120" s="50"/>
      <c r="L120" s="50"/>
      <c r="M120" s="50"/>
      <c r="N120" s="50"/>
    </row>
    <row r="121" spans="1:14">
      <c r="A121" s="54"/>
      <c r="B121" s="54"/>
      <c r="C121" s="54"/>
      <c r="D121" s="54"/>
      <c r="E121" s="54"/>
      <c r="F121" s="54"/>
      <c r="G121" s="50"/>
      <c r="H121" s="50"/>
      <c r="I121" s="50"/>
      <c r="J121" s="50"/>
      <c r="K121" s="50"/>
      <c r="L121" s="50"/>
      <c r="M121" s="50"/>
      <c r="N121" s="50"/>
    </row>
    <row r="122" spans="1:14">
      <c r="A122" s="54"/>
      <c r="B122" s="54"/>
      <c r="C122" s="54"/>
      <c r="D122" s="54"/>
      <c r="E122" s="54"/>
      <c r="F122" s="54"/>
      <c r="G122" s="50"/>
      <c r="H122" s="50"/>
      <c r="I122" s="50"/>
      <c r="J122" s="50"/>
      <c r="K122" s="50"/>
      <c r="L122" s="50"/>
      <c r="M122" s="50"/>
      <c r="N122" s="50"/>
    </row>
    <row r="123" spans="1:14">
      <c r="A123" s="54"/>
      <c r="B123" s="54"/>
      <c r="C123" s="54"/>
      <c r="D123" s="54"/>
      <c r="E123" s="54"/>
      <c r="F123" s="54"/>
      <c r="G123" s="50"/>
      <c r="H123" s="50"/>
      <c r="I123" s="50"/>
      <c r="J123" s="50"/>
      <c r="K123" s="50"/>
      <c r="L123" s="50"/>
      <c r="M123" s="50"/>
      <c r="N123" s="50"/>
    </row>
    <row r="124" spans="1:14">
      <c r="A124" s="54"/>
      <c r="B124" s="54"/>
      <c r="C124" s="54"/>
      <c r="D124" s="54"/>
      <c r="E124" s="54"/>
      <c r="F124" s="54"/>
      <c r="G124" s="50"/>
      <c r="H124" s="50"/>
      <c r="I124" s="50"/>
      <c r="J124" s="50"/>
      <c r="K124" s="50"/>
      <c r="L124" s="50"/>
      <c r="M124" s="50"/>
      <c r="N124" s="50"/>
    </row>
    <row r="125" spans="1:14">
      <c r="A125" s="54"/>
      <c r="B125" s="54"/>
      <c r="C125" s="54"/>
      <c r="D125" s="54"/>
      <c r="E125" s="54"/>
      <c r="F125" s="54"/>
      <c r="G125" s="50"/>
      <c r="H125" s="50"/>
      <c r="I125" s="50"/>
      <c r="J125" s="50"/>
      <c r="K125" s="50"/>
      <c r="L125" s="50"/>
      <c r="M125" s="50"/>
      <c r="N125" s="50"/>
    </row>
    <row r="126" spans="1:14">
      <c r="A126" s="54"/>
      <c r="B126" s="54"/>
      <c r="C126" s="54"/>
      <c r="D126" s="54"/>
      <c r="E126" s="54"/>
      <c r="F126" s="54"/>
      <c r="G126" s="50"/>
      <c r="H126" s="50"/>
      <c r="I126" s="50"/>
      <c r="J126" s="50"/>
      <c r="K126" s="50"/>
      <c r="L126" s="50"/>
      <c r="M126" s="50"/>
      <c r="N126" s="50"/>
    </row>
    <row r="127" spans="1:14">
      <c r="A127" s="54"/>
      <c r="B127" s="54"/>
      <c r="C127" s="54"/>
      <c r="D127" s="54"/>
      <c r="E127" s="54"/>
      <c r="F127" s="54"/>
      <c r="G127" s="50"/>
      <c r="H127" s="50"/>
      <c r="I127" s="50"/>
      <c r="J127" s="50"/>
      <c r="K127" s="50"/>
      <c r="L127" s="50"/>
      <c r="M127" s="50"/>
      <c r="N127" s="50"/>
    </row>
    <row r="128" spans="1:14">
      <c r="A128" s="54"/>
      <c r="B128" s="54"/>
      <c r="C128" s="54"/>
      <c r="D128" s="54"/>
      <c r="E128" s="54"/>
      <c r="F128" s="54"/>
      <c r="G128" s="50"/>
      <c r="H128" s="50"/>
      <c r="I128" s="50"/>
      <c r="J128" s="50"/>
      <c r="K128" s="50"/>
      <c r="L128" s="50"/>
      <c r="M128" s="50"/>
      <c r="N128" s="50"/>
    </row>
    <row r="129" spans="1:14">
      <c r="A129" s="54"/>
      <c r="B129" s="54"/>
      <c r="C129" s="54"/>
      <c r="D129" s="54"/>
      <c r="E129" s="54"/>
      <c r="F129" s="54"/>
      <c r="G129" s="50"/>
      <c r="H129" s="50"/>
      <c r="I129" s="50"/>
      <c r="J129" s="50"/>
      <c r="K129" s="50"/>
      <c r="L129" s="50"/>
      <c r="M129" s="50"/>
      <c r="N129" s="50"/>
    </row>
    <row r="130" spans="1:14">
      <c r="A130" s="54"/>
      <c r="B130" s="54"/>
      <c r="C130" s="54"/>
      <c r="D130" s="54"/>
      <c r="E130" s="54"/>
      <c r="F130" s="54"/>
      <c r="G130" s="50"/>
      <c r="H130" s="50"/>
      <c r="I130" s="50"/>
      <c r="J130" s="50"/>
      <c r="K130" s="50"/>
      <c r="L130" s="50"/>
      <c r="M130" s="50"/>
      <c r="N130" s="50"/>
    </row>
    <row r="131" spans="1:14">
      <c r="A131" s="54"/>
      <c r="B131" s="54"/>
      <c r="C131" s="54"/>
      <c r="D131" s="54"/>
      <c r="E131" s="54"/>
      <c r="F131" s="54"/>
      <c r="G131" s="50"/>
      <c r="H131" s="50"/>
      <c r="I131" s="50"/>
      <c r="J131" s="50"/>
      <c r="K131" s="50"/>
      <c r="L131" s="50"/>
      <c r="M131" s="50"/>
      <c r="N131" s="50"/>
    </row>
    <row r="132" spans="1:14">
      <c r="A132" s="54"/>
      <c r="B132" s="54"/>
      <c r="C132" s="54"/>
      <c r="D132" s="54"/>
      <c r="E132" s="54"/>
      <c r="F132" s="54"/>
      <c r="G132" s="50"/>
      <c r="H132" s="50"/>
      <c r="I132" s="50"/>
      <c r="J132" s="50"/>
      <c r="K132" s="50"/>
      <c r="L132" s="50"/>
      <c r="M132" s="50"/>
      <c r="N132" s="50"/>
    </row>
    <row r="133" spans="1:14">
      <c r="A133" s="54"/>
      <c r="B133" s="54"/>
      <c r="C133" s="54"/>
      <c r="D133" s="54"/>
      <c r="E133" s="54"/>
      <c r="F133" s="54"/>
      <c r="G133" s="50"/>
      <c r="H133" s="50"/>
      <c r="I133" s="50"/>
      <c r="J133" s="50"/>
      <c r="K133" s="50"/>
      <c r="L133" s="50"/>
      <c r="M133" s="50"/>
      <c r="N133" s="50"/>
    </row>
    <row r="134" spans="1:14">
      <c r="A134" s="54"/>
      <c r="B134" s="54"/>
      <c r="C134" s="54"/>
      <c r="D134" s="54"/>
      <c r="E134" s="54"/>
      <c r="F134" s="54"/>
      <c r="G134" s="50"/>
      <c r="H134" s="50"/>
      <c r="I134" s="50"/>
      <c r="J134" s="50"/>
      <c r="K134" s="50"/>
      <c r="L134" s="50"/>
      <c r="M134" s="50"/>
      <c r="N134" s="50"/>
    </row>
    <row r="135" spans="1:14">
      <c r="A135" s="54"/>
      <c r="B135" s="54"/>
      <c r="C135" s="54"/>
      <c r="D135" s="54"/>
      <c r="E135" s="54"/>
      <c r="F135" s="54"/>
      <c r="G135" s="50"/>
      <c r="H135" s="50"/>
      <c r="I135" s="50"/>
      <c r="J135" s="50"/>
      <c r="K135" s="50"/>
      <c r="L135" s="50"/>
      <c r="M135" s="50"/>
      <c r="N135" s="50"/>
    </row>
    <row r="136" spans="1:14">
      <c r="A136" s="54"/>
      <c r="B136" s="54"/>
      <c r="C136" s="54"/>
      <c r="D136" s="54"/>
      <c r="E136" s="54"/>
      <c r="F136" s="54"/>
      <c r="G136" s="50"/>
      <c r="H136" s="50"/>
      <c r="I136" s="50"/>
      <c r="J136" s="50"/>
      <c r="K136" s="50"/>
      <c r="L136" s="50"/>
      <c r="M136" s="50"/>
      <c r="N136" s="50"/>
    </row>
    <row r="137" spans="1:14">
      <c r="A137" s="54"/>
      <c r="B137" s="54"/>
      <c r="C137" s="54"/>
      <c r="D137" s="54"/>
      <c r="E137" s="54"/>
      <c r="F137" s="54"/>
      <c r="G137" s="50"/>
      <c r="H137" s="50"/>
      <c r="I137" s="50"/>
      <c r="J137" s="50"/>
      <c r="K137" s="50"/>
      <c r="L137" s="50"/>
      <c r="M137" s="50"/>
      <c r="N137" s="50"/>
    </row>
    <row r="138" spans="1:14">
      <c r="A138" s="54"/>
      <c r="B138" s="54"/>
      <c r="C138" s="54"/>
      <c r="D138" s="54"/>
      <c r="E138" s="54"/>
      <c r="F138" s="54"/>
      <c r="G138" s="50"/>
      <c r="H138" s="50"/>
      <c r="I138" s="50"/>
      <c r="J138" s="50"/>
      <c r="K138" s="50"/>
      <c r="L138" s="50"/>
      <c r="M138" s="50"/>
      <c r="N138" s="50"/>
    </row>
    <row r="139" spans="1:14">
      <c r="A139" s="54"/>
      <c r="B139" s="54"/>
      <c r="C139" s="54"/>
      <c r="D139" s="54"/>
      <c r="E139" s="54"/>
      <c r="F139" s="54"/>
      <c r="G139" s="50"/>
      <c r="H139" s="50"/>
      <c r="I139" s="50"/>
      <c r="J139" s="50"/>
      <c r="K139" s="50"/>
      <c r="L139" s="50"/>
      <c r="M139" s="50"/>
      <c r="N139" s="50"/>
    </row>
    <row r="140" spans="1:14">
      <c r="A140" s="54"/>
      <c r="B140" s="54"/>
      <c r="C140" s="54"/>
      <c r="D140" s="54"/>
      <c r="E140" s="54"/>
      <c r="F140" s="54"/>
      <c r="G140" s="50"/>
      <c r="H140" s="50"/>
      <c r="I140" s="50"/>
      <c r="J140" s="50"/>
      <c r="K140" s="50"/>
      <c r="L140" s="50"/>
      <c r="M140" s="50"/>
      <c r="N140" s="50"/>
    </row>
    <row r="141" spans="1:14">
      <c r="A141" s="54"/>
      <c r="B141" s="54"/>
      <c r="C141" s="54"/>
      <c r="D141" s="54"/>
      <c r="E141" s="54"/>
      <c r="F141" s="54"/>
      <c r="G141" s="50"/>
      <c r="H141" s="50"/>
      <c r="I141" s="50"/>
      <c r="J141" s="50"/>
      <c r="K141" s="50"/>
      <c r="L141" s="50"/>
      <c r="M141" s="50"/>
      <c r="N141" s="50"/>
    </row>
    <row r="142" spans="1:14">
      <c r="A142" s="54"/>
      <c r="B142" s="54"/>
      <c r="C142" s="54"/>
      <c r="D142" s="54"/>
      <c r="E142" s="54"/>
      <c r="F142" s="54"/>
      <c r="G142" s="50"/>
      <c r="H142" s="50"/>
      <c r="I142" s="50"/>
      <c r="J142" s="50"/>
      <c r="K142" s="50"/>
      <c r="L142" s="50"/>
      <c r="M142" s="50"/>
      <c r="N142" s="50"/>
    </row>
    <row r="143" spans="1:14">
      <c r="A143" s="54"/>
      <c r="B143" s="54"/>
      <c r="C143" s="54"/>
      <c r="D143" s="54"/>
      <c r="E143" s="54"/>
      <c r="F143" s="54"/>
      <c r="G143" s="50"/>
      <c r="H143" s="50"/>
      <c r="I143" s="50"/>
      <c r="J143" s="50"/>
      <c r="K143" s="50"/>
      <c r="L143" s="50"/>
      <c r="M143" s="50"/>
      <c r="N143" s="50"/>
    </row>
    <row r="144" spans="1:14">
      <c r="A144" s="54"/>
      <c r="B144" s="54"/>
      <c r="C144" s="54"/>
      <c r="D144" s="54"/>
      <c r="E144" s="54"/>
      <c r="F144" s="54"/>
      <c r="G144" s="50"/>
      <c r="H144" s="50"/>
      <c r="I144" s="50"/>
      <c r="J144" s="50"/>
      <c r="K144" s="50"/>
      <c r="L144" s="50"/>
      <c r="M144" s="50"/>
      <c r="N144" s="50"/>
    </row>
    <row r="145" spans="1:14">
      <c r="A145" s="54"/>
      <c r="B145" s="54"/>
      <c r="C145" s="54"/>
      <c r="D145" s="54"/>
      <c r="E145" s="54"/>
      <c r="F145" s="54"/>
      <c r="G145" s="50"/>
      <c r="H145" s="50"/>
      <c r="I145" s="50"/>
      <c r="J145" s="50"/>
      <c r="K145" s="50"/>
      <c r="L145" s="50"/>
      <c r="M145" s="50"/>
      <c r="N145" s="50"/>
    </row>
    <row r="146" spans="1:14">
      <c r="A146" s="54"/>
      <c r="B146" s="54"/>
      <c r="C146" s="54"/>
      <c r="D146" s="54"/>
      <c r="E146" s="54"/>
      <c r="F146" s="54"/>
      <c r="G146" s="50"/>
      <c r="H146" s="50"/>
      <c r="I146" s="50"/>
      <c r="J146" s="50"/>
      <c r="K146" s="50"/>
      <c r="L146" s="50"/>
      <c r="M146" s="50"/>
      <c r="N146" s="50"/>
    </row>
    <row r="147" spans="1:14">
      <c r="A147" s="54"/>
      <c r="B147" s="54"/>
      <c r="C147" s="54"/>
      <c r="D147" s="54"/>
      <c r="E147" s="54"/>
      <c r="F147" s="54"/>
      <c r="G147" s="50"/>
      <c r="H147" s="50"/>
      <c r="I147" s="50"/>
      <c r="J147" s="50"/>
      <c r="K147" s="50"/>
      <c r="L147" s="50"/>
      <c r="M147" s="50"/>
      <c r="N147" s="50"/>
    </row>
    <row r="148" spans="1:14">
      <c r="A148" s="54"/>
      <c r="B148" s="54"/>
      <c r="C148" s="54"/>
      <c r="D148" s="54"/>
      <c r="E148" s="54"/>
      <c r="F148" s="54"/>
      <c r="G148" s="50"/>
      <c r="H148" s="50"/>
      <c r="I148" s="50"/>
      <c r="J148" s="50"/>
      <c r="K148" s="50"/>
      <c r="L148" s="50"/>
      <c r="M148" s="50"/>
      <c r="N148" s="50"/>
    </row>
    <row r="149" spans="1:14">
      <c r="A149" s="54"/>
      <c r="B149" s="54"/>
      <c r="C149" s="54"/>
      <c r="D149" s="54"/>
      <c r="E149" s="54"/>
      <c r="F149" s="54"/>
      <c r="G149" s="50"/>
      <c r="H149" s="50"/>
      <c r="I149" s="50"/>
      <c r="J149" s="50"/>
      <c r="K149" s="50"/>
      <c r="L149" s="50"/>
      <c r="M149" s="50"/>
      <c r="N149" s="50"/>
    </row>
    <row r="150" spans="1:14">
      <c r="A150" s="54"/>
      <c r="B150" s="54"/>
      <c r="C150" s="54"/>
      <c r="D150" s="54"/>
      <c r="E150" s="54"/>
      <c r="F150" s="54"/>
      <c r="G150" s="50"/>
      <c r="H150" s="50"/>
      <c r="I150" s="50"/>
      <c r="J150" s="50"/>
      <c r="K150" s="50"/>
      <c r="L150" s="50"/>
      <c r="M150" s="50"/>
      <c r="N150" s="50"/>
    </row>
    <row r="151" spans="1:14">
      <c r="A151" s="54"/>
      <c r="B151" s="54"/>
      <c r="C151" s="54"/>
      <c r="D151" s="54"/>
      <c r="E151" s="54"/>
      <c r="F151" s="54"/>
      <c r="G151" s="50"/>
      <c r="H151" s="50"/>
      <c r="I151" s="50"/>
      <c r="J151" s="50"/>
      <c r="K151" s="50"/>
      <c r="L151" s="50"/>
      <c r="M151" s="50"/>
      <c r="N151" s="50"/>
    </row>
    <row r="152" spans="1:14">
      <c r="A152" s="54"/>
      <c r="B152" s="54"/>
      <c r="C152" s="54"/>
      <c r="D152" s="54"/>
      <c r="E152" s="54"/>
      <c r="F152" s="54"/>
      <c r="G152" s="50"/>
      <c r="H152" s="50"/>
      <c r="I152" s="50"/>
      <c r="J152" s="50"/>
      <c r="K152" s="50"/>
      <c r="L152" s="50"/>
      <c r="M152" s="50"/>
      <c r="N152" s="50"/>
    </row>
  </sheetData>
  <autoFilter ref="A8:I61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Q4" sqref="Q4"/>
    </sheetView>
  </sheetViews>
  <sheetFormatPr defaultRowHeight="13.2"/>
  <cols>
    <col min="1" max="1" width="16.5546875" customWidth="1"/>
    <col min="2" max="2" width="10.44140625" bestFit="1" customWidth="1"/>
    <col min="3" max="3" width="8.33203125" bestFit="1" customWidth="1"/>
    <col min="4" max="4" width="29.88671875" bestFit="1" customWidth="1"/>
    <col min="5" max="17" width="16.6640625" customWidth="1"/>
    <col min="18" max="18" width="14.44140625" bestFit="1" customWidth="1"/>
  </cols>
  <sheetData>
    <row r="1" spans="1:18">
      <c r="A1" s="77" t="s">
        <v>112</v>
      </c>
      <c r="B1" s="77" t="s">
        <v>112</v>
      </c>
      <c r="C1" s="77" t="s">
        <v>112</v>
      </c>
      <c r="D1" s="77" t="s">
        <v>113</v>
      </c>
      <c r="E1" s="78" t="s">
        <v>156</v>
      </c>
      <c r="F1" s="78" t="s">
        <v>157</v>
      </c>
      <c r="G1" s="78" t="s">
        <v>158</v>
      </c>
      <c r="H1" s="78" t="s">
        <v>159</v>
      </c>
      <c r="I1" s="78" t="s">
        <v>160</v>
      </c>
      <c r="J1" s="78" t="s">
        <v>161</v>
      </c>
      <c r="K1" s="78" t="s">
        <v>162</v>
      </c>
      <c r="L1" s="78" t="s">
        <v>163</v>
      </c>
      <c r="M1" s="78" t="s">
        <v>164</v>
      </c>
      <c r="N1" s="78" t="s">
        <v>165</v>
      </c>
      <c r="O1" s="78" t="s">
        <v>166</v>
      </c>
      <c r="P1" s="78" t="s">
        <v>167</v>
      </c>
      <c r="Q1" s="79" t="s">
        <v>114</v>
      </c>
    </row>
    <row r="2" spans="1:18">
      <c r="A2" s="77" t="s">
        <v>112</v>
      </c>
      <c r="B2" s="80" t="s">
        <v>112</v>
      </c>
      <c r="C2" s="80" t="s">
        <v>112</v>
      </c>
      <c r="D2" s="77" t="s">
        <v>112</v>
      </c>
      <c r="E2" s="81" t="s">
        <v>115</v>
      </c>
      <c r="F2" s="81" t="s">
        <v>115</v>
      </c>
      <c r="G2" s="81" t="s">
        <v>115</v>
      </c>
      <c r="H2" s="81" t="s">
        <v>115</v>
      </c>
      <c r="I2" s="81" t="s">
        <v>115</v>
      </c>
      <c r="J2" s="81" t="s">
        <v>115</v>
      </c>
      <c r="K2" s="81" t="s">
        <v>115</v>
      </c>
      <c r="L2" s="81" t="s">
        <v>115</v>
      </c>
      <c r="M2" s="81" t="s">
        <v>115</v>
      </c>
      <c r="N2" s="81" t="s">
        <v>115</v>
      </c>
      <c r="O2" s="81" t="s">
        <v>115</v>
      </c>
      <c r="P2" s="81" t="s">
        <v>115</v>
      </c>
      <c r="Q2" s="82" t="s">
        <v>115</v>
      </c>
    </row>
    <row r="3" spans="1:18">
      <c r="A3" s="77" t="s">
        <v>116</v>
      </c>
      <c r="B3" s="71"/>
      <c r="C3" s="77" t="s">
        <v>117</v>
      </c>
      <c r="D3" s="77" t="s">
        <v>112</v>
      </c>
      <c r="E3" s="83" t="s">
        <v>118</v>
      </c>
      <c r="F3" s="83" t="s">
        <v>118</v>
      </c>
      <c r="G3" s="83" t="s">
        <v>118</v>
      </c>
      <c r="H3" s="83" t="s">
        <v>118</v>
      </c>
      <c r="I3" s="83" t="s">
        <v>118</v>
      </c>
      <c r="J3" s="83" t="s">
        <v>118</v>
      </c>
      <c r="K3" s="83" t="s">
        <v>118</v>
      </c>
      <c r="L3" s="83" t="s">
        <v>118</v>
      </c>
      <c r="M3" s="83" t="s">
        <v>118</v>
      </c>
      <c r="N3" s="83" t="s">
        <v>118</v>
      </c>
      <c r="O3" s="83" t="s">
        <v>118</v>
      </c>
      <c r="P3" s="83" t="s">
        <v>118</v>
      </c>
      <c r="Q3" s="84" t="s">
        <v>118</v>
      </c>
    </row>
    <row r="4" spans="1:18">
      <c r="A4" s="78" t="s">
        <v>119</v>
      </c>
      <c r="B4" s="81" t="s">
        <v>120</v>
      </c>
      <c r="C4" s="81" t="s">
        <v>121</v>
      </c>
      <c r="D4" s="78" t="s">
        <v>122</v>
      </c>
      <c r="E4" s="70">
        <v>15319709.949999999</v>
      </c>
      <c r="F4" s="70">
        <v>14043110.380000001</v>
      </c>
      <c r="G4" s="70">
        <v>9342027.6699999999</v>
      </c>
      <c r="H4" s="70">
        <v>13276909.66</v>
      </c>
      <c r="I4" s="70">
        <v>4903570.22</v>
      </c>
      <c r="J4" s="70">
        <v>5965812.5599999996</v>
      </c>
      <c r="K4" s="70">
        <v>7102718.2199999997</v>
      </c>
      <c r="L4" s="70">
        <v>11300645.4</v>
      </c>
      <c r="M4" s="70">
        <v>29424890.460000001</v>
      </c>
      <c r="N4" s="70">
        <v>33737431.450000003</v>
      </c>
      <c r="O4" s="70">
        <v>15608512.66</v>
      </c>
      <c r="P4" s="70">
        <v>83074012.840000004</v>
      </c>
      <c r="Q4" s="74">
        <v>243099351.47</v>
      </c>
      <c r="R4" s="86"/>
    </row>
    <row r="5" spans="1:18">
      <c r="A5" s="78" t="s">
        <v>123</v>
      </c>
      <c r="B5" s="81" t="s">
        <v>124</v>
      </c>
      <c r="C5" s="81" t="s">
        <v>125</v>
      </c>
      <c r="D5" s="78" t="s">
        <v>126</v>
      </c>
      <c r="E5" s="70">
        <v>-15531455.76</v>
      </c>
      <c r="F5" s="70">
        <v>-10920549.220000001</v>
      </c>
      <c r="G5" s="70">
        <v>-6076118</v>
      </c>
      <c r="H5" s="70">
        <v>-4727179.0599999996</v>
      </c>
      <c r="I5" s="70">
        <v>-8382755.6799999997</v>
      </c>
      <c r="J5" s="70">
        <v>-12795564.25</v>
      </c>
      <c r="K5" s="70">
        <v>-5722897.5599999996</v>
      </c>
      <c r="L5" s="70">
        <v>-6488374.9400000004</v>
      </c>
      <c r="M5" s="70">
        <v>-44424493.840000004</v>
      </c>
      <c r="N5" s="70">
        <v>-29047757.68</v>
      </c>
      <c r="O5" s="70">
        <v>-18088170.539999999</v>
      </c>
      <c r="P5" s="70">
        <v>-17072822.120000001</v>
      </c>
      <c r="Q5" s="74">
        <v>-179278138.65000001</v>
      </c>
      <c r="R5" s="86"/>
    </row>
    <row r="6" spans="1:18">
      <c r="A6" s="85" t="s">
        <v>114</v>
      </c>
      <c r="B6" s="72"/>
      <c r="C6" s="72"/>
      <c r="D6" s="76"/>
      <c r="E6" s="73">
        <v>-211745.81</v>
      </c>
      <c r="F6" s="73">
        <v>3122561.16</v>
      </c>
      <c r="G6" s="73">
        <v>3265909.67</v>
      </c>
      <c r="H6" s="73">
        <v>8549730.5999999996</v>
      </c>
      <c r="I6" s="73">
        <v>-3479185.46</v>
      </c>
      <c r="J6" s="73">
        <v>-6829751.6900000004</v>
      </c>
      <c r="K6" s="73">
        <v>1379820.66</v>
      </c>
      <c r="L6" s="73">
        <v>4812270.46</v>
      </c>
      <c r="M6" s="73">
        <v>-14999603.380000001</v>
      </c>
      <c r="N6" s="73">
        <v>4689673.7699999996</v>
      </c>
      <c r="O6" s="73">
        <v>-2479657.88</v>
      </c>
      <c r="P6" s="73">
        <v>66001190.719999999</v>
      </c>
      <c r="Q6" s="75">
        <v>63821212.82</v>
      </c>
      <c r="R6" s="86"/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workbookViewId="0">
      <selection activeCell="C3" sqref="C3"/>
    </sheetView>
  </sheetViews>
  <sheetFormatPr defaultRowHeight="13.2"/>
  <cols>
    <col min="1" max="1" width="49.6640625" bestFit="1" customWidth="1"/>
    <col min="2" max="2" width="15.5546875" bestFit="1" customWidth="1"/>
    <col min="3" max="3" width="18.109375" customWidth="1"/>
    <col min="4" max="5" width="15.5546875" bestFit="1" customWidth="1"/>
  </cols>
  <sheetData>
    <row r="3" spans="1:5" ht="14.4">
      <c r="A3" s="109" t="s">
        <v>23</v>
      </c>
      <c r="B3" s="110"/>
      <c r="C3" s="111"/>
      <c r="D3" s="110"/>
      <c r="E3" s="110"/>
    </row>
    <row r="4" spans="1:5" ht="14.4">
      <c r="A4" s="109" t="s">
        <v>168</v>
      </c>
      <c r="B4" s="110"/>
      <c r="C4" s="110"/>
      <c r="D4" s="110"/>
      <c r="E4" s="110"/>
    </row>
    <row r="5" spans="1:5">
      <c r="A5" s="112"/>
      <c r="B5" s="110"/>
      <c r="C5" s="110"/>
      <c r="D5" s="110"/>
      <c r="E5" s="110"/>
    </row>
    <row r="6" spans="1:5">
      <c r="A6" s="112"/>
      <c r="B6" s="110"/>
      <c r="C6" s="110"/>
      <c r="D6" s="110"/>
      <c r="E6" s="110"/>
    </row>
    <row r="7" spans="1:5">
      <c r="A7" s="112"/>
      <c r="B7" s="110"/>
      <c r="C7" s="110"/>
      <c r="D7" s="110"/>
      <c r="E7" s="110"/>
    </row>
    <row r="8" spans="1:5" ht="39.6">
      <c r="A8" s="119" t="s">
        <v>207</v>
      </c>
      <c r="B8" s="120" t="s">
        <v>192</v>
      </c>
      <c r="C8" s="120" t="s">
        <v>193</v>
      </c>
      <c r="D8" s="120" t="s">
        <v>194</v>
      </c>
      <c r="E8" s="120" t="s">
        <v>195</v>
      </c>
    </row>
    <row r="9" spans="1:5">
      <c r="A9" s="125" t="s">
        <v>196</v>
      </c>
      <c r="B9" s="123">
        <v>-21582629.486123011</v>
      </c>
      <c r="C9" s="123">
        <v>3769796.5249999999</v>
      </c>
      <c r="D9" s="123">
        <v>-17812832.961123012</v>
      </c>
      <c r="E9" s="123">
        <f>+D9/0.79</f>
        <v>-22547889.824206345</v>
      </c>
    </row>
    <row r="10" spans="1:5">
      <c r="A10" s="125" t="s">
        <v>198</v>
      </c>
      <c r="B10" s="113">
        <v>-5973829.692845</v>
      </c>
      <c r="C10" s="113">
        <v>764585.47500000009</v>
      </c>
      <c r="D10" s="113">
        <v>-5209244.2178450003</v>
      </c>
      <c r="E10" s="113">
        <f>+D10/0.79</f>
        <v>-6593980.0225886079</v>
      </c>
    </row>
    <row r="11" spans="1:5" ht="13.8" thickBot="1">
      <c r="A11" s="125" t="s">
        <v>194</v>
      </c>
      <c r="B11" s="124">
        <f>SUM(B9:B10)</f>
        <v>-27556459.178968012</v>
      </c>
      <c r="C11" s="124">
        <f t="shared" ref="C11:E11" si="0">SUM(C9:C10)</f>
        <v>4534382</v>
      </c>
      <c r="D11" s="124">
        <f t="shared" si="0"/>
        <v>-23022077.178968012</v>
      </c>
      <c r="E11" s="124">
        <f t="shared" si="0"/>
        <v>-29141869.846794952</v>
      </c>
    </row>
    <row r="12" spans="1:5" ht="13.8" thickTop="1"/>
    <row r="15" spans="1:5">
      <c r="B15" s="121" t="s">
        <v>211</v>
      </c>
      <c r="C15" s="121" t="s">
        <v>212</v>
      </c>
      <c r="D15" s="121" t="s">
        <v>214</v>
      </c>
      <c r="E15" s="121" t="s">
        <v>213</v>
      </c>
    </row>
    <row r="16" spans="1:5">
      <c r="A16" s="122" t="s">
        <v>215</v>
      </c>
      <c r="B16" s="122" t="s">
        <v>217</v>
      </c>
      <c r="C16" s="122" t="s">
        <v>218</v>
      </c>
      <c r="D16" s="122" t="s">
        <v>210</v>
      </c>
      <c r="E16" s="122" t="s">
        <v>219</v>
      </c>
    </row>
    <row r="17" spans="1:5">
      <c r="A17" s="128" t="s">
        <v>209</v>
      </c>
      <c r="B17" s="130"/>
      <c r="C17" s="130"/>
      <c r="D17" s="130"/>
      <c r="E17" s="130"/>
    </row>
    <row r="18" spans="1:5">
      <c r="A18" s="128">
        <v>44105</v>
      </c>
      <c r="B18" s="132">
        <v>-386555</v>
      </c>
      <c r="C18" s="132">
        <v>-167400</v>
      </c>
      <c r="D18" s="132">
        <f>SUM(B18:C18)</f>
        <v>-553955</v>
      </c>
      <c r="E18" s="132">
        <v>-61343</v>
      </c>
    </row>
    <row r="19" spans="1:5">
      <c r="A19" s="128">
        <v>44136</v>
      </c>
      <c r="B19" s="126">
        <v>-775944</v>
      </c>
      <c r="C19" s="126">
        <v>-336028</v>
      </c>
      <c r="D19" s="126">
        <f t="shared" ref="D19:D20" si="1">SUM(B19:C19)</f>
        <v>-1111972</v>
      </c>
      <c r="E19" s="126">
        <v>-107380</v>
      </c>
    </row>
    <row r="20" spans="1:5">
      <c r="A20" s="128">
        <v>44166</v>
      </c>
      <c r="B20" s="126">
        <v>-849822</v>
      </c>
      <c r="C20" s="126">
        <v>-368021</v>
      </c>
      <c r="D20" s="126">
        <f t="shared" si="1"/>
        <v>-1217843</v>
      </c>
      <c r="E20" s="126">
        <v>-61343</v>
      </c>
    </row>
    <row r="21" spans="1:5" ht="13.8" thickBot="1">
      <c r="A21" t="s">
        <v>222</v>
      </c>
      <c r="B21" s="127">
        <f>SUM(B18:B20)</f>
        <v>-2012321</v>
      </c>
      <c r="C21" s="127">
        <f t="shared" ref="C21:E21" si="2">SUM(C18:C20)</f>
        <v>-871449</v>
      </c>
      <c r="D21" s="127">
        <f t="shared" si="2"/>
        <v>-2883770</v>
      </c>
      <c r="E21" s="127">
        <f t="shared" si="2"/>
        <v>-230066</v>
      </c>
    </row>
    <row r="22" spans="1:5" ht="13.8" thickTop="1"/>
    <row r="23" spans="1:5">
      <c r="A23" s="129">
        <v>0.79</v>
      </c>
    </row>
    <row r="24" spans="1:5">
      <c r="A24" s="128" t="s">
        <v>216</v>
      </c>
    </row>
    <row r="25" spans="1:5">
      <c r="A25" s="128">
        <v>44105</v>
      </c>
      <c r="B25" s="132">
        <f>B18/$A$23</f>
        <v>-489310.12658227846</v>
      </c>
      <c r="C25" s="132">
        <f>C18/$A$23</f>
        <v>-211898.73417721517</v>
      </c>
      <c r="D25" s="132">
        <f>SUM(B25:C25)</f>
        <v>-701208.86075949366</v>
      </c>
      <c r="E25" s="132">
        <f>E18/$A$23</f>
        <v>-77649.367088607585</v>
      </c>
    </row>
    <row r="26" spans="1:5">
      <c r="A26" s="128">
        <v>44136</v>
      </c>
      <c r="B26" s="126">
        <f t="shared" ref="B26:C27" si="3">B19/$A$23</f>
        <v>-982207.5949367088</v>
      </c>
      <c r="C26" s="126">
        <f t="shared" si="3"/>
        <v>-425351.89873417717</v>
      </c>
      <c r="D26" s="126">
        <f t="shared" ref="D26:D27" si="4">SUM(B26:C26)</f>
        <v>-1407559.4936708859</v>
      </c>
      <c r="E26" s="126">
        <f t="shared" ref="E26" si="5">E19/$A$23</f>
        <v>-135924.05063291139</v>
      </c>
    </row>
    <row r="27" spans="1:5">
      <c r="A27" s="128">
        <v>44166</v>
      </c>
      <c r="B27" s="126">
        <f t="shared" si="3"/>
        <v>-1075724.0506329113</v>
      </c>
      <c r="C27" s="126">
        <f t="shared" si="3"/>
        <v>-465849.36708860757</v>
      </c>
      <c r="D27" s="126">
        <f t="shared" si="4"/>
        <v>-1541573.4177215188</v>
      </c>
      <c r="E27" s="126">
        <f t="shared" ref="E27" si="6">E20/$A$23</f>
        <v>-77649.367088607585</v>
      </c>
    </row>
    <row r="28" spans="1:5" ht="13.8" thickBot="1">
      <c r="A28" t="s">
        <v>221</v>
      </c>
      <c r="B28" s="127">
        <f>SUM(B25:B27)</f>
        <v>-2547241.7721518986</v>
      </c>
      <c r="C28" s="127">
        <f t="shared" ref="C28:D28" si="7">SUM(C25:C27)</f>
        <v>-1103100</v>
      </c>
      <c r="D28" s="127">
        <f t="shared" si="7"/>
        <v>-3650341.7721518981</v>
      </c>
      <c r="E28" s="127">
        <f>SUM(E25:E27)</f>
        <v>-291222.78481012653</v>
      </c>
    </row>
    <row r="29" spans="1:5" ht="13.8" thickTop="1"/>
    <row r="30" spans="1:5">
      <c r="A30" s="131" t="s">
        <v>220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62420E-05B4-49B0-9CCE-9A31341C516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AB8A6AE-B9CB-4ED1-B703-45F4A14D7439}"/>
</file>

<file path=customXml/itemProps3.xml><?xml version="1.0" encoding="utf-8"?>
<ds:datastoreItem xmlns:ds="http://schemas.openxmlformats.org/officeDocument/2006/customXml" ds:itemID="{76F1A010-E9B7-4786-AD8B-1A52439DC585}"/>
</file>

<file path=customXml/itemProps4.xml><?xml version="1.0" encoding="utf-8"?>
<ds:datastoreItem xmlns:ds="http://schemas.openxmlformats.org/officeDocument/2006/customXml" ds:itemID="{17DF63B4-F6CD-42A9-A7C4-EF325C5180B5}"/>
</file>

<file path=customXml/itemProps5.xml><?xml version="1.0" encoding="utf-8"?>
<ds:datastoreItem xmlns:ds="http://schemas.openxmlformats.org/officeDocument/2006/customXml" ds:itemID="{D0AE4471-3117-47A6-88E1-429D2DE9B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Lead E</vt:lpstr>
      <vt:lpstr>CBR_Electric</vt:lpstr>
      <vt:lpstr>BW-410-411 Electric</vt:lpstr>
      <vt:lpstr>EDIT Turnaround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2018-03-13T23:20:23Z</cp:lastPrinted>
  <dcterms:created xsi:type="dcterms:W3CDTF">2005-09-20T18:46:18Z</dcterms:created>
  <dcterms:modified xsi:type="dcterms:W3CDTF">2021-03-23T16:10:33Z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